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730" windowHeight="10035" activeTab="1"/>
  </bookViews>
  <sheets>
    <sheet name="Pré" sheetId="1" r:id="rId1"/>
    <sheet name="Viagem" sheetId="2" r:id="rId2"/>
    <sheet name="Apoio" sheetId="3" r:id="rId3"/>
  </sheets>
  <calcPr calcId="145621"/>
</workbook>
</file>

<file path=xl/calcChain.xml><?xml version="1.0" encoding="utf-8"?>
<calcChain xmlns="http://schemas.openxmlformats.org/spreadsheetml/2006/main">
  <c r="J28" i="2" l="1"/>
  <c r="K33" i="2"/>
  <c r="K32" i="2"/>
  <c r="K29" i="2"/>
  <c r="I23" i="2"/>
  <c r="N20" i="2"/>
  <c r="N19" i="2"/>
  <c r="N18" i="2"/>
  <c r="K20" i="2" l="1"/>
  <c r="K21" i="2"/>
  <c r="K22" i="2"/>
  <c r="K19" i="2"/>
  <c r="N33" i="2"/>
  <c r="N30" i="2"/>
  <c r="N29" i="2"/>
  <c r="I19" i="2"/>
  <c r="G14" i="2" l="1"/>
  <c r="G9" i="2"/>
  <c r="J27" i="2"/>
  <c r="F18" i="2"/>
  <c r="F17" i="2"/>
  <c r="E25" i="2" l="1"/>
  <c r="E20" i="2"/>
  <c r="E21" i="2"/>
  <c r="E22" i="2"/>
  <c r="E19" i="2"/>
  <c r="E24" i="2" l="1"/>
  <c r="E23" i="2"/>
  <c r="E27" i="2"/>
  <c r="E26" i="2"/>
  <c r="I17" i="2"/>
  <c r="G19" i="2"/>
  <c r="H9" i="2" l="1"/>
  <c r="G24" i="2"/>
  <c r="G6" i="2" l="1"/>
  <c r="G8" i="2"/>
  <c r="G7" i="2"/>
  <c r="E7" i="2" l="1"/>
  <c r="E8" i="2"/>
  <c r="E9" i="2"/>
  <c r="E6" i="2"/>
  <c r="G25" i="2"/>
  <c r="F19" i="2" l="1"/>
  <c r="F11" i="2" l="1"/>
  <c r="F12" i="2"/>
  <c r="F13" i="2"/>
  <c r="F14" i="2"/>
  <c r="F10" i="2"/>
  <c r="F6" i="2"/>
  <c r="F7" i="2"/>
  <c r="F8" i="2"/>
  <c r="F9" i="2"/>
  <c r="F5" i="2"/>
  <c r="F22" i="2" l="1"/>
  <c r="F21" i="2"/>
  <c r="F20" i="2"/>
  <c r="E11" i="2" l="1"/>
  <c r="E12" i="2"/>
  <c r="E13" i="2"/>
  <c r="E14" i="2"/>
  <c r="E15" i="2"/>
  <c r="E16" i="2"/>
  <c r="E17" i="2"/>
  <c r="E10" i="2"/>
  <c r="I15" i="2"/>
  <c r="G28" i="2"/>
  <c r="H28" i="2"/>
  <c r="K28" i="2"/>
  <c r="I10" i="2"/>
  <c r="J10" i="2"/>
  <c r="I28" i="2" l="1"/>
  <c r="J5" i="2"/>
  <c r="E28" i="2" l="1"/>
  <c r="C26" i="2"/>
  <c r="C27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F28" i="2" l="1"/>
  <c r="C5" i="2"/>
  <c r="K30" i="2" l="1"/>
  <c r="D20" i="1"/>
  <c r="D21" i="1" l="1"/>
  <c r="K31" i="2"/>
</calcChain>
</file>

<file path=xl/comments1.xml><?xml version="1.0" encoding="utf-8"?>
<comments xmlns="http://schemas.openxmlformats.org/spreadsheetml/2006/main">
  <authors>
    <author>Luiz Paulo Marchese</author>
  </authors>
  <commentList>
    <comment ref="H9" authorId="0">
      <text>
        <r>
          <rPr>
            <b/>
            <sz val="9"/>
            <color indexed="81"/>
            <rFont val="Tahoma"/>
            <family val="2"/>
          </rPr>
          <t>Luiz Paulo Marchese:</t>
        </r>
        <r>
          <rPr>
            <sz val="9"/>
            <color indexed="81"/>
            <rFont val="Tahoma"/>
            <family val="2"/>
          </rPr>
          <t xml:space="preserve">
Incluída van até pqe</t>
        </r>
      </text>
    </comment>
  </commentList>
</comments>
</file>

<file path=xl/sharedStrings.xml><?xml version="1.0" encoding="utf-8"?>
<sst xmlns="http://schemas.openxmlformats.org/spreadsheetml/2006/main" count="206" uniqueCount="126">
  <si>
    <t>Valor</t>
  </si>
  <si>
    <t>Observação</t>
  </si>
  <si>
    <t>Financiador</t>
  </si>
  <si>
    <t>Lupa</t>
  </si>
  <si>
    <t>Item</t>
  </si>
  <si>
    <t>Total:</t>
  </si>
  <si>
    <t>Passagens aéreas 02</t>
  </si>
  <si>
    <t>Passagens aéreas 01</t>
  </si>
  <si>
    <t>Chirley</t>
  </si>
  <si>
    <t>Total individual:</t>
  </si>
  <si>
    <t>Categoria</t>
  </si>
  <si>
    <t>Transporte</t>
  </si>
  <si>
    <t>Hospedagem</t>
  </si>
  <si>
    <t>4 diárias para duas pessoas (Entrada 10/01/15 saída 13/01/15)</t>
  </si>
  <si>
    <t xml:space="preserve">3 Passagens aéreas (Porto Iguazu - Buenos Aires - Ushuaia; Ushuaia - Calafate; Calafate - Buenos Aires - Puerto Iguazu) </t>
  </si>
  <si>
    <t>Data</t>
  </si>
  <si>
    <t>Hospedagem Refúgios Torres Del Paine (los cuernos/el chileno)</t>
  </si>
  <si>
    <t>Dia</t>
  </si>
  <si>
    <t>Comida</t>
  </si>
  <si>
    <t>Gastos</t>
  </si>
  <si>
    <t>Outros</t>
  </si>
  <si>
    <t>Cidade</t>
  </si>
  <si>
    <t>IGR-USH</t>
  </si>
  <si>
    <t>USH</t>
  </si>
  <si>
    <t>USH-CAL-CHA</t>
  </si>
  <si>
    <t>CHA</t>
  </si>
  <si>
    <t>CHA-CAL</t>
  </si>
  <si>
    <t>CAL</t>
  </si>
  <si>
    <t>CAL-PN</t>
  </si>
  <si>
    <t>PN</t>
  </si>
  <si>
    <t>TDP</t>
  </si>
  <si>
    <t>PN-CAL</t>
  </si>
  <si>
    <t>CAL-IGR</t>
  </si>
  <si>
    <t>TOTAL</t>
  </si>
  <si>
    <t>Passeios</t>
  </si>
  <si>
    <t>Hospedagens</t>
  </si>
  <si>
    <t>Estabelecimento</t>
  </si>
  <si>
    <t>Preço</t>
  </si>
  <si>
    <t>Ushuaia</t>
  </si>
  <si>
    <t>Calafate</t>
  </si>
  <si>
    <t>Chaltén</t>
  </si>
  <si>
    <t>Puerto N.</t>
  </si>
  <si>
    <t>Gray</t>
  </si>
  <si>
    <t>Los Cuernos</t>
  </si>
  <si>
    <t>El chileno</t>
  </si>
  <si>
    <t>USD - R$</t>
  </si>
  <si>
    <t>Taxi</t>
  </si>
  <si>
    <t>Transportes</t>
  </si>
  <si>
    <t>Origem</t>
  </si>
  <si>
    <t>Destino</t>
  </si>
  <si>
    <t>IGR</t>
  </si>
  <si>
    <t>Modal</t>
  </si>
  <si>
    <t>Avião</t>
  </si>
  <si>
    <t>Diária</t>
  </si>
  <si>
    <t>Passeio</t>
  </si>
  <si>
    <t>Empresa</t>
  </si>
  <si>
    <t>USHUAIA</t>
  </si>
  <si>
    <t>Duração</t>
  </si>
  <si>
    <t>Estilo</t>
  </si>
  <si>
    <t>Canal Beagle</t>
  </si>
  <si>
    <t>450 AR$</t>
  </si>
  <si>
    <t>Navegação</t>
  </si>
  <si>
    <t>City Tour</t>
  </si>
  <si>
    <t>1'30"</t>
  </si>
  <si>
    <t>80 AR$</t>
  </si>
  <si>
    <t>4x4 Lagos Escondido/Fagano</t>
  </si>
  <si>
    <t>7'</t>
  </si>
  <si>
    <t>650 AR$</t>
  </si>
  <si>
    <t>Trem do fim do mundo</t>
  </si>
  <si>
    <t>1'50"</t>
  </si>
  <si>
    <t>290 AR$</t>
  </si>
  <si>
    <t>Parque Tierra del Fuego</t>
  </si>
  <si>
    <t>100 AR$</t>
  </si>
  <si>
    <t>Museu presídio</t>
  </si>
  <si>
    <t>Museu Marítimo</t>
  </si>
  <si>
    <t>Glacial Martial</t>
  </si>
  <si>
    <t>Cerro del Medio</t>
  </si>
  <si>
    <t>Valle de los lobos (laguna esmeralda)</t>
  </si>
  <si>
    <t>Pré Viagem - Desembolsos</t>
  </si>
  <si>
    <t>PP</t>
  </si>
  <si>
    <t>Viagem (Casal)</t>
  </si>
  <si>
    <t>AR$ - R$</t>
  </si>
  <si>
    <t>Bus</t>
  </si>
  <si>
    <t>Minitrekking</t>
  </si>
  <si>
    <t>Big Ice</t>
  </si>
  <si>
    <t>Chalten</t>
  </si>
  <si>
    <t>Hielo y Aventura</t>
  </si>
  <si>
    <t>Patagonia Aventura</t>
  </si>
  <si>
    <t>Viedma Pro</t>
  </si>
  <si>
    <t>Empresas bus Chalten - Calafate</t>
  </si>
  <si>
    <t>http://www.chaltentravel.com/main.php</t>
  </si>
  <si>
    <t>http://www.caltur.com.ar/caltur/servicios.html#1</t>
  </si>
  <si>
    <t xml:space="preserve">Hospedagens </t>
  </si>
  <si>
    <t>Del Glaciar</t>
  </si>
  <si>
    <t>Hospedagem Refúgios Torres Del Paine (Gray)</t>
  </si>
  <si>
    <t>1 diária duas pessoas 09/01/15</t>
  </si>
  <si>
    <t>CHALTEN</t>
  </si>
  <si>
    <t>dicas do que fazer em 3 dias:</t>
  </si>
  <si>
    <t xml:space="preserve">aguna de los tres, Loma del Pliegue e Laguna Torre (nessa ordem). E se vc sair cedo para as trilha, ainda dá tempo de ir até Chorrillo del Salto no final do dia, </t>
  </si>
  <si>
    <t>Laguna de los tres</t>
  </si>
  <si>
    <t>Loma del pliegue</t>
  </si>
  <si>
    <t>Laguna Torre</t>
  </si>
  <si>
    <t>Laguna de los tres : Fechar transfer até hostel pilar</t>
  </si>
  <si>
    <t>Nav. Canal Beagle</t>
  </si>
  <si>
    <t>Brasil. Ushuaia</t>
  </si>
  <si>
    <t>Pinguinera</t>
  </si>
  <si>
    <t>4x4</t>
  </si>
  <si>
    <t>Glaciares</t>
  </si>
  <si>
    <t>Pinguineira</t>
  </si>
  <si>
    <t>Beagle</t>
  </si>
  <si>
    <t>Parque Nacional</t>
  </si>
  <si>
    <t>PAGO</t>
  </si>
  <si>
    <t>PAGAR</t>
  </si>
  <si>
    <t>PAGAR PP</t>
  </si>
  <si>
    <t>CLP</t>
  </si>
  <si>
    <t>Entrada Parque</t>
  </si>
  <si>
    <t>Diversos</t>
  </si>
  <si>
    <t>Saco de dormir TDP</t>
  </si>
  <si>
    <t>Valor confirmado já pago</t>
  </si>
  <si>
    <t>Valor estimado a pagar</t>
  </si>
  <si>
    <t>Valor confirmado a pagar</t>
  </si>
  <si>
    <t>Viedma Light</t>
  </si>
  <si>
    <t>Bastões</t>
  </si>
  <si>
    <t>Fogareiro</t>
  </si>
  <si>
    <t>Kit comida</t>
  </si>
  <si>
    <t>Van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</si>
</sst>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164" formatCode="ddd"/>
    <numFmt numFmtId="165" formatCode="_-[$$-409]* #,##0.00_ ;_-[$$-409]* \-#,##0.00\ ;_-[$$-409]* &quot;-&quot;??_ ;_-@_ "/>
    <numFmt numFmtId="166" formatCode="_-[$R$-416]\ * #,##0.00_-;\-[$R$-416]\ * #,##0.00_-;_-[$R$-416]\ * &quot;-&quot;??_-;_-@_-"/>
    <numFmt numFmtId="167" formatCode="_-[$ARS]\ * #,##0.00_-;\-[$ARS]\ * #,##0.00_-;_-[$ARS]\ * &quot;-&quot;??_-;_-@_-"/>
    <numFmt numFmtId="168" formatCode="_-[$CLP]\ * #,##0.00_-;\-[$CLP]\ * #,##0.00_-;_-[$CLP]\ * &quot;-&quot;??_-;_-@_-"/>
    <numFmt numFmtId="169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3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42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44" fontId="0" fillId="0" borderId="2" xfId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44" fontId="0" fillId="0" borderId="5" xfId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0" fillId="4" borderId="10" xfId="0" applyFill="1" applyBorder="1" applyAlignment="1">
      <alignment vertical="center" wrapText="1"/>
    </xf>
    <xf numFmtId="0" fontId="3" fillId="4" borderId="11" xfId="0" applyFont="1" applyFill="1" applyBorder="1" applyAlignment="1">
      <alignment horizontal="right" vertical="center" wrapText="1"/>
    </xf>
    <xf numFmtId="44" fontId="0" fillId="4" borderId="11" xfId="0" applyNumberForma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12" xfId="0" applyFill="1" applyBorder="1" applyAlignment="1">
      <alignment vertical="center" wrapText="1"/>
    </xf>
    <xf numFmtId="0" fontId="0" fillId="4" borderId="13" xfId="0" applyFill="1" applyBorder="1" applyAlignment="1">
      <alignment vertical="center" wrapText="1"/>
    </xf>
    <xf numFmtId="0" fontId="3" fillId="4" borderId="14" xfId="0" applyFont="1" applyFill="1" applyBorder="1" applyAlignment="1">
      <alignment horizontal="right" vertical="center" wrapText="1"/>
    </xf>
    <xf numFmtId="44" fontId="0" fillId="4" borderId="14" xfId="0" applyNumberFormat="1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15" xfId="0" applyFill="1" applyBorder="1" applyAlignment="1">
      <alignment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14" fontId="0" fillId="0" borderId="19" xfId="0" applyNumberFormat="1" applyBorder="1" applyAlignment="1">
      <alignment horizontal="center" vertical="center" wrapText="1"/>
    </xf>
    <xf numFmtId="14" fontId="0" fillId="0" borderId="20" xfId="0" applyNumberFormat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23" xfId="0" applyBorder="1" applyAlignment="1">
      <alignment horizontal="center" vertical="center"/>
    </xf>
    <xf numFmtId="14" fontId="0" fillId="0" borderId="22" xfId="0" applyNumberFormat="1" applyBorder="1"/>
    <xf numFmtId="164" fontId="0" fillId="0" borderId="23" xfId="0" applyNumberFormat="1" applyBorder="1" applyAlignment="1">
      <alignment horizontal="center" vertical="center"/>
    </xf>
    <xf numFmtId="14" fontId="0" fillId="0" borderId="25" xfId="0" applyNumberFormat="1" applyBorder="1"/>
    <xf numFmtId="164" fontId="0" fillId="0" borderId="26" xfId="0" applyNumberFormat="1" applyBorder="1" applyAlignment="1">
      <alignment horizontal="center" vertical="center"/>
    </xf>
    <xf numFmtId="14" fontId="0" fillId="0" borderId="33" xfId="0" applyNumberFormat="1" applyBorder="1"/>
    <xf numFmtId="164" fontId="0" fillId="0" borderId="34" xfId="0" applyNumberFormat="1" applyBorder="1" applyAlignment="1">
      <alignment horizontal="center" vertical="center"/>
    </xf>
    <xf numFmtId="0" fontId="0" fillId="4" borderId="37" xfId="0" applyFill="1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44" fontId="0" fillId="0" borderId="34" xfId="0" applyNumberFormat="1" applyBorder="1"/>
    <xf numFmtId="44" fontId="0" fillId="0" borderId="35" xfId="0" applyNumberFormat="1" applyBorder="1"/>
    <xf numFmtId="44" fontId="0" fillId="0" borderId="23" xfId="0" applyNumberFormat="1" applyBorder="1"/>
    <xf numFmtId="44" fontId="0" fillId="0" borderId="24" xfId="0" applyNumberFormat="1" applyBorder="1"/>
    <xf numFmtId="44" fontId="0" fillId="0" borderId="26" xfId="0" applyNumberFormat="1" applyBorder="1"/>
    <xf numFmtId="44" fontId="0" fillId="0" borderId="27" xfId="0" applyNumberFormat="1" applyBorder="1"/>
    <xf numFmtId="0" fontId="5" fillId="0" borderId="28" xfId="0" applyFont="1" applyBorder="1"/>
    <xf numFmtId="0" fontId="5" fillId="0" borderId="30" xfId="0" applyFont="1" applyBorder="1"/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166" fontId="0" fillId="0" borderId="34" xfId="0" applyNumberFormat="1" applyBorder="1" applyAlignment="1">
      <alignment horizontal="center" vertical="center"/>
    </xf>
    <xf numFmtId="166" fontId="0" fillId="0" borderId="23" xfId="0" applyNumberFormat="1" applyBorder="1" applyAlignment="1">
      <alignment horizontal="center" vertical="center"/>
    </xf>
    <xf numFmtId="166" fontId="0" fillId="0" borderId="26" xfId="0" applyNumberFormat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6" borderId="38" xfId="0" applyFill="1" applyBorder="1" applyAlignment="1">
      <alignment horizontal="center" vertical="center"/>
    </xf>
    <xf numFmtId="0" fontId="0" fillId="10" borderId="42" xfId="0" applyFill="1" applyBorder="1" applyAlignment="1">
      <alignment horizontal="center" vertical="center"/>
    </xf>
    <xf numFmtId="0" fontId="0" fillId="10" borderId="43" xfId="0" applyFill="1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10" borderId="44" xfId="0" applyFill="1" applyBorder="1" applyAlignment="1">
      <alignment horizontal="center" vertical="center"/>
    </xf>
    <xf numFmtId="0" fontId="0" fillId="10" borderId="45" xfId="0" applyFill="1" applyBorder="1" applyAlignment="1">
      <alignment horizontal="center" vertical="center"/>
    </xf>
    <xf numFmtId="0" fontId="0" fillId="0" borderId="46" xfId="0" applyBorder="1"/>
    <xf numFmtId="0" fontId="0" fillId="0" borderId="47" xfId="0" applyBorder="1"/>
    <xf numFmtId="0" fontId="0" fillId="0" borderId="0" xfId="0" applyAlignment="1">
      <alignment wrapText="1"/>
    </xf>
    <xf numFmtId="44" fontId="7" fillId="3" borderId="31" xfId="0" applyNumberFormat="1" applyFont="1" applyFill="1" applyBorder="1"/>
    <xf numFmtId="0" fontId="7" fillId="11" borderId="0" xfId="0" applyFont="1" applyFill="1" applyAlignment="1">
      <alignment horizontal="center" vertical="center"/>
    </xf>
    <xf numFmtId="44" fontId="7" fillId="11" borderId="0" xfId="0" applyNumberFormat="1" applyFont="1" applyFill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0" fontId="8" fillId="0" borderId="46" xfId="2" applyBorder="1"/>
    <xf numFmtId="0" fontId="8" fillId="0" borderId="0" xfId="2"/>
    <xf numFmtId="165" fontId="0" fillId="0" borderId="0" xfId="0" applyNumberFormat="1"/>
    <xf numFmtId="44" fontId="9" fillId="0" borderId="5" xfId="1" applyFont="1" applyBorder="1" applyAlignment="1">
      <alignment horizontal="center" vertical="center" wrapText="1"/>
    </xf>
    <xf numFmtId="166" fontId="0" fillId="0" borderId="24" xfId="0" applyNumberFormat="1" applyBorder="1" applyAlignment="1">
      <alignment horizontal="center" vertical="center"/>
    </xf>
    <xf numFmtId="166" fontId="0" fillId="0" borderId="27" xfId="0" applyNumberFormat="1" applyBorder="1" applyAlignment="1">
      <alignment horizontal="center" vertical="center"/>
    </xf>
    <xf numFmtId="167" fontId="0" fillId="0" borderId="35" xfId="0" applyNumberFormat="1" applyBorder="1" applyAlignment="1">
      <alignment horizontal="center" vertical="center"/>
    </xf>
    <xf numFmtId="167" fontId="0" fillId="0" borderId="24" xfId="0" applyNumberFormat="1" applyBorder="1" applyAlignment="1">
      <alignment horizontal="center" vertical="center"/>
    </xf>
    <xf numFmtId="167" fontId="0" fillId="0" borderId="23" xfId="0" applyNumberFormat="1" applyBorder="1" applyAlignment="1">
      <alignment horizontal="center" vertical="center"/>
    </xf>
    <xf numFmtId="168" fontId="0" fillId="0" borderId="23" xfId="0" applyNumberFormat="1" applyBorder="1" applyAlignment="1">
      <alignment horizontal="center" vertical="center"/>
    </xf>
    <xf numFmtId="169" fontId="0" fillId="0" borderId="0" xfId="0" applyNumberFormat="1"/>
    <xf numFmtId="165" fontId="0" fillId="0" borderId="23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168" fontId="0" fillId="0" borderId="44" xfId="0" applyNumberFormat="1" applyBorder="1" applyAlignment="1">
      <alignment horizontal="center" vertical="center"/>
    </xf>
    <xf numFmtId="0" fontId="0" fillId="0" borderId="42" xfId="0" applyBorder="1" applyAlignment="1">
      <alignment wrapText="1"/>
    </xf>
    <xf numFmtId="44" fontId="0" fillId="5" borderId="34" xfId="0" applyNumberFormat="1" applyFill="1" applyBorder="1"/>
    <xf numFmtId="44" fontId="0" fillId="5" borderId="23" xfId="0" applyNumberFormat="1" applyFill="1" applyBorder="1"/>
    <xf numFmtId="44" fontId="0" fillId="14" borderId="34" xfId="0" applyNumberFormat="1" applyFill="1" applyBorder="1"/>
    <xf numFmtId="44" fontId="0" fillId="14" borderId="23" xfId="0" applyNumberFormat="1" applyFill="1" applyBorder="1"/>
    <xf numFmtId="0" fontId="0" fillId="13" borderId="0" xfId="0" applyFill="1"/>
    <xf numFmtId="0" fontId="0" fillId="12" borderId="0" xfId="0" applyFill="1"/>
    <xf numFmtId="0" fontId="0" fillId="15" borderId="0" xfId="0" applyFill="1"/>
    <xf numFmtId="44" fontId="0" fillId="16" borderId="34" xfId="0" applyNumberFormat="1" applyFill="1" applyBorder="1"/>
    <xf numFmtId="44" fontId="0" fillId="16" borderId="23" xfId="0" applyNumberFormat="1" applyFill="1" applyBorder="1"/>
    <xf numFmtId="44" fontId="0" fillId="16" borderId="26" xfId="0" applyNumberFormat="1" applyFill="1" applyBorder="1"/>
    <xf numFmtId="44" fontId="0" fillId="14" borderId="24" xfId="0" applyNumberFormat="1" applyFill="1" applyBorder="1"/>
    <xf numFmtId="168" fontId="0" fillId="0" borderId="0" xfId="0" applyNumberFormat="1"/>
    <xf numFmtId="0" fontId="4" fillId="2" borderId="0" xfId="0" applyFont="1" applyFill="1" applyAlignment="1">
      <alignment horizontal="center" vertical="center" wrapText="1"/>
    </xf>
    <xf numFmtId="0" fontId="4" fillId="9" borderId="28" xfId="0" applyFont="1" applyFill="1" applyBorder="1" applyAlignment="1">
      <alignment horizontal="center" vertical="center" wrapText="1"/>
    </xf>
    <xf numFmtId="0" fontId="4" fillId="9" borderId="29" xfId="0" applyFont="1" applyFill="1" applyBorder="1" applyAlignment="1">
      <alignment horizontal="center" vertical="center" wrapText="1"/>
    </xf>
    <xf numFmtId="0" fontId="4" fillId="9" borderId="30" xfId="0" applyFont="1" applyFill="1" applyBorder="1" applyAlignment="1">
      <alignment horizontal="center" vertical="center" wrapText="1"/>
    </xf>
    <xf numFmtId="14" fontId="0" fillId="2" borderId="28" xfId="0" applyNumberFormat="1" applyFill="1" applyBorder="1" applyAlignment="1">
      <alignment horizontal="center"/>
    </xf>
    <xf numFmtId="14" fontId="0" fillId="2" borderId="29" xfId="0" applyNumberFormat="1" applyFill="1" applyBorder="1" applyAlignment="1">
      <alignment horizontal="center"/>
    </xf>
    <xf numFmtId="14" fontId="0" fillId="2" borderId="32" xfId="0" applyNumberFormat="1" applyFill="1" applyBorder="1" applyAlignment="1">
      <alignment horizontal="center"/>
    </xf>
    <xf numFmtId="0" fontId="4" fillId="7" borderId="28" xfId="0" applyFont="1" applyFill="1" applyBorder="1" applyAlignment="1">
      <alignment horizontal="center" vertical="center" wrapText="1"/>
    </xf>
    <xf numFmtId="0" fontId="4" fillId="7" borderId="29" xfId="0" applyFont="1" applyFill="1" applyBorder="1" applyAlignment="1">
      <alignment horizontal="center" vertical="center" wrapText="1"/>
    </xf>
    <xf numFmtId="0" fontId="4" fillId="7" borderId="30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 wrapText="1"/>
    </xf>
    <xf numFmtId="0" fontId="4" fillId="8" borderId="29" xfId="0" applyFont="1" applyFill="1" applyBorder="1" applyAlignment="1">
      <alignment horizontal="center" vertical="center" wrapText="1"/>
    </xf>
    <xf numFmtId="0" fontId="4" fillId="8" borderId="30" xfId="0" applyFont="1" applyFill="1" applyBorder="1" applyAlignment="1">
      <alignment horizontal="center" vertical="center" wrapText="1"/>
    </xf>
    <xf numFmtId="0" fontId="0" fillId="4" borderId="36" xfId="0" applyFill="1" applyBorder="1" applyAlignment="1">
      <alignment horizontal="center" vertical="center"/>
    </xf>
    <xf numFmtId="0" fontId="0" fillId="4" borderId="37" xfId="0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0" fillId="4" borderId="38" xfId="0" applyFill="1" applyBorder="1" applyAlignment="1">
      <alignment horizontal="center" vertical="center"/>
    </xf>
    <xf numFmtId="0" fontId="6" fillId="5" borderId="0" xfId="0" applyFont="1" applyFill="1" applyAlignment="1">
      <alignment horizontal="center"/>
    </xf>
    <xf numFmtId="44" fontId="0" fillId="0" borderId="23" xfId="0" applyNumberFormat="1" applyFill="1" applyBorder="1"/>
  </cellXfs>
  <cellStyles count="3">
    <cellStyle name="Hiperlink" xfId="2" builtinId="8"/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http://www.patagonia-aventura.com/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://www.hieloyaventura.com/" TargetMode="External"/><Relationship Id="rId1" Type="http://schemas.openxmlformats.org/officeDocument/2006/relationships/hyperlink" Target="http://www.hieloyaventura.com/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hieloyaventura.com/" TargetMode="External"/><Relationship Id="rId4" Type="http://schemas.openxmlformats.org/officeDocument/2006/relationships/hyperlink" Target="http://www.patagonia-aventura.com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chaltentravel.com/main.php" TargetMode="External"/><Relationship Id="rId1" Type="http://schemas.openxmlformats.org/officeDocument/2006/relationships/hyperlink" Target="http://www.glacia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1"/>
  <sheetViews>
    <sheetView showGridLines="0" topLeftCell="A4" workbookViewId="0">
      <selection activeCell="E13" sqref="E13"/>
    </sheetView>
  </sheetViews>
  <sheetFormatPr defaultRowHeight="15" x14ac:dyDescent="0.25"/>
  <cols>
    <col min="1" max="1" width="2.28515625" customWidth="1"/>
    <col min="2" max="2" width="13.85546875" style="1" customWidth="1"/>
    <col min="3" max="3" width="37.42578125" style="1" customWidth="1"/>
    <col min="4" max="4" width="12.140625" style="2" customWidth="1"/>
    <col min="5" max="5" width="13.85546875" style="2" customWidth="1"/>
    <col min="6" max="6" width="12.7109375" style="2" customWidth="1"/>
    <col min="7" max="7" width="56" style="1" customWidth="1"/>
    <col min="8" max="8" width="3.28515625" style="1" customWidth="1"/>
  </cols>
  <sheetData>
    <row r="2" spans="2:7" ht="23.25" customHeight="1" x14ac:dyDescent="0.25">
      <c r="B2" s="117" t="s">
        <v>78</v>
      </c>
      <c r="C2" s="117"/>
      <c r="D2" s="117"/>
      <c r="E2" s="117"/>
      <c r="F2" s="117"/>
      <c r="G2" s="117"/>
    </row>
    <row r="3" spans="2:7" ht="6" customHeight="1" x14ac:dyDescent="0.25"/>
    <row r="4" spans="2:7" ht="22.5" customHeight="1" x14ac:dyDescent="0.25">
      <c r="B4" s="17" t="s">
        <v>10</v>
      </c>
      <c r="C4" s="18" t="s">
        <v>4</v>
      </c>
      <c r="D4" s="18" t="s">
        <v>0</v>
      </c>
      <c r="E4" s="18" t="s">
        <v>2</v>
      </c>
      <c r="F4" s="18" t="s">
        <v>15</v>
      </c>
      <c r="G4" s="19" t="s">
        <v>1</v>
      </c>
    </row>
    <row r="5" spans="2:7" ht="30" x14ac:dyDescent="0.25">
      <c r="B5" s="3" t="s">
        <v>11</v>
      </c>
      <c r="C5" s="4" t="s">
        <v>7</v>
      </c>
      <c r="D5" s="5">
        <v>2937.25</v>
      </c>
      <c r="E5" s="6" t="s">
        <v>3</v>
      </c>
      <c r="F5" s="32">
        <v>41872</v>
      </c>
      <c r="G5" s="7" t="s">
        <v>14</v>
      </c>
    </row>
    <row r="6" spans="2:7" ht="30" x14ac:dyDescent="0.25">
      <c r="B6" s="8" t="s">
        <v>11</v>
      </c>
      <c r="C6" s="9" t="s">
        <v>6</v>
      </c>
      <c r="D6" s="10">
        <v>2818.52</v>
      </c>
      <c r="E6" s="11" t="s">
        <v>3</v>
      </c>
      <c r="F6" s="33">
        <v>41872</v>
      </c>
      <c r="G6" s="12" t="s">
        <v>14</v>
      </c>
    </row>
    <row r="7" spans="2:7" ht="30" x14ac:dyDescent="0.25">
      <c r="B7" s="8" t="s">
        <v>12</v>
      </c>
      <c r="C7" s="9" t="s">
        <v>16</v>
      </c>
      <c r="D7" s="93">
        <v>791.6</v>
      </c>
      <c r="E7" s="11" t="s">
        <v>8</v>
      </c>
      <c r="F7" s="33">
        <v>41877</v>
      </c>
      <c r="G7" s="12" t="s">
        <v>13</v>
      </c>
    </row>
    <row r="8" spans="2:7" ht="30" x14ac:dyDescent="0.25">
      <c r="B8" s="8" t="s">
        <v>12</v>
      </c>
      <c r="C8" s="9" t="s">
        <v>94</v>
      </c>
      <c r="D8" s="10">
        <v>192.88</v>
      </c>
      <c r="E8" s="11" t="s">
        <v>3</v>
      </c>
      <c r="F8" s="33">
        <v>41929</v>
      </c>
      <c r="G8" s="12" t="s">
        <v>95</v>
      </c>
    </row>
    <row r="9" spans="2:7" x14ac:dyDescent="0.25">
      <c r="B9" s="8"/>
      <c r="C9" s="9"/>
      <c r="D9" s="10"/>
      <c r="E9" s="11"/>
      <c r="F9" s="30"/>
      <c r="G9" s="12"/>
    </row>
    <row r="10" spans="2:7" x14ac:dyDescent="0.25">
      <c r="B10" s="8"/>
      <c r="C10" s="9"/>
      <c r="D10" s="10"/>
      <c r="E10" s="11"/>
      <c r="F10" s="30"/>
      <c r="G10" s="12"/>
    </row>
    <row r="11" spans="2:7" x14ac:dyDescent="0.25">
      <c r="B11" s="8"/>
      <c r="C11" s="9"/>
      <c r="D11" s="10"/>
      <c r="E11" s="11"/>
      <c r="F11" s="30"/>
      <c r="G11" s="12"/>
    </row>
    <row r="12" spans="2:7" x14ac:dyDescent="0.25">
      <c r="B12" s="8"/>
      <c r="C12" s="9"/>
      <c r="D12" s="10"/>
      <c r="E12" s="11"/>
      <c r="F12" s="30"/>
      <c r="G12" s="12"/>
    </row>
    <row r="13" spans="2:7" x14ac:dyDescent="0.25">
      <c r="B13" s="8"/>
      <c r="C13" s="9"/>
      <c r="D13" s="10"/>
      <c r="E13" s="11"/>
      <c r="F13" s="30"/>
      <c r="G13" s="12"/>
    </row>
    <row r="14" spans="2:7" x14ac:dyDescent="0.25">
      <c r="B14" s="8"/>
      <c r="C14" s="9"/>
      <c r="D14" s="10"/>
      <c r="E14" s="11"/>
      <c r="F14" s="30"/>
      <c r="G14" s="12"/>
    </row>
    <row r="15" spans="2:7" x14ac:dyDescent="0.25">
      <c r="B15" s="8"/>
      <c r="C15" s="9"/>
      <c r="D15" s="10"/>
      <c r="E15" s="11"/>
      <c r="F15" s="30"/>
      <c r="G15" s="12"/>
    </row>
    <row r="16" spans="2:7" x14ac:dyDescent="0.25">
      <c r="B16" s="8"/>
      <c r="C16" s="9"/>
      <c r="D16" s="11"/>
      <c r="E16" s="11"/>
      <c r="F16" s="30"/>
      <c r="G16" s="12"/>
    </row>
    <row r="17" spans="2:7" x14ac:dyDescent="0.25">
      <c r="B17" s="8"/>
      <c r="C17" s="9"/>
      <c r="D17" s="11"/>
      <c r="E17" s="11"/>
      <c r="F17" s="30"/>
      <c r="G17" s="12"/>
    </row>
    <row r="18" spans="2:7" x14ac:dyDescent="0.25">
      <c r="B18" s="8"/>
      <c r="C18" s="9"/>
      <c r="D18" s="11"/>
      <c r="E18" s="11"/>
      <c r="F18" s="30"/>
      <c r="G18" s="12"/>
    </row>
    <row r="19" spans="2:7" x14ac:dyDescent="0.25">
      <c r="B19" s="13"/>
      <c r="C19" s="14"/>
      <c r="D19" s="15"/>
      <c r="E19" s="15"/>
      <c r="F19" s="31"/>
      <c r="G19" s="16"/>
    </row>
    <row r="20" spans="2:7" ht="18" customHeight="1" x14ac:dyDescent="0.25">
      <c r="B20" s="20"/>
      <c r="C20" s="21" t="s">
        <v>5</v>
      </c>
      <c r="D20" s="22">
        <f>SUM(D5:D19)</f>
        <v>6740.2500000000009</v>
      </c>
      <c r="E20" s="23"/>
      <c r="F20" s="23"/>
      <c r="G20" s="24"/>
    </row>
    <row r="21" spans="2:7" ht="18" customHeight="1" x14ac:dyDescent="0.25">
      <c r="B21" s="25"/>
      <c r="C21" s="26" t="s">
        <v>9</v>
      </c>
      <c r="D21" s="27">
        <f>D20/2</f>
        <v>3370.1250000000005</v>
      </c>
      <c r="E21" s="28"/>
      <c r="F21" s="28"/>
      <c r="G21" s="29"/>
    </row>
  </sheetData>
  <mergeCells count="1">
    <mergeCell ref="B2:G2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38"/>
  <sheetViews>
    <sheetView tabSelected="1" topLeftCell="B3" zoomScale="90" zoomScaleNormal="90" workbookViewId="0">
      <selection activeCell="L9" sqref="L9"/>
    </sheetView>
  </sheetViews>
  <sheetFormatPr defaultRowHeight="15" x14ac:dyDescent="0.25"/>
  <cols>
    <col min="2" max="2" width="11.5703125" bestFit="1" customWidth="1"/>
    <col min="3" max="3" width="6.5703125" customWidth="1"/>
    <col min="4" max="4" width="13.140625" bestFit="1" customWidth="1"/>
    <col min="5" max="5" width="12.7109375" bestFit="1" customWidth="1"/>
    <col min="6" max="6" width="14.28515625" bestFit="1" customWidth="1"/>
    <col min="7" max="7" width="18.42578125" bestFit="1" customWidth="1"/>
    <col min="8" max="9" width="11.140625" bestFit="1" customWidth="1"/>
    <col min="10" max="10" width="12.7109375" bestFit="1" customWidth="1"/>
    <col min="11" max="11" width="20.7109375" customWidth="1"/>
    <col min="13" max="13" width="15.140625" customWidth="1"/>
    <col min="14" max="14" width="16" bestFit="1" customWidth="1"/>
    <col min="15" max="15" width="11.85546875" bestFit="1" customWidth="1"/>
    <col min="17" max="18" width="10.42578125" customWidth="1"/>
    <col min="19" max="19" width="13.28515625" bestFit="1" customWidth="1"/>
    <col min="23" max="23" width="15.28515625" bestFit="1" customWidth="1"/>
    <col min="24" max="24" width="15.85546875" bestFit="1" customWidth="1"/>
    <col min="25" max="25" width="14.28515625" bestFit="1" customWidth="1"/>
  </cols>
  <sheetData>
    <row r="1" spans="2:25" ht="15.75" thickBot="1" x14ac:dyDescent="0.3"/>
    <row r="2" spans="2:25" ht="21" customHeight="1" thickBot="1" x14ac:dyDescent="0.3">
      <c r="B2" s="136" t="s">
        <v>80</v>
      </c>
      <c r="C2" s="137"/>
      <c r="D2" s="137"/>
      <c r="E2" s="137"/>
      <c r="F2" s="137"/>
      <c r="G2" s="137"/>
      <c r="H2" s="137"/>
      <c r="I2" s="137"/>
      <c r="J2" s="137"/>
      <c r="K2" s="138"/>
      <c r="M2" s="124" t="s">
        <v>35</v>
      </c>
      <c r="N2" s="125"/>
      <c r="O2" s="126"/>
      <c r="P2" s="35"/>
      <c r="Q2" s="129" t="s">
        <v>47</v>
      </c>
      <c r="R2" s="130"/>
      <c r="S2" s="130"/>
      <c r="T2" s="131"/>
      <c r="V2" s="118" t="s">
        <v>34</v>
      </c>
      <c r="W2" s="119"/>
      <c r="X2" s="119"/>
      <c r="Y2" s="120"/>
    </row>
    <row r="3" spans="2:25" x14ac:dyDescent="0.25">
      <c r="B3" s="132" t="s">
        <v>17</v>
      </c>
      <c r="C3" s="133"/>
      <c r="D3" s="44"/>
      <c r="E3" s="133" t="s">
        <v>19</v>
      </c>
      <c r="F3" s="133"/>
      <c r="G3" s="133"/>
      <c r="H3" s="133"/>
      <c r="I3" s="133"/>
      <c r="J3" s="133"/>
      <c r="K3" s="139"/>
      <c r="M3" s="63" t="s">
        <v>21</v>
      </c>
      <c r="N3" s="64" t="s">
        <v>36</v>
      </c>
      <c r="O3" s="65" t="s">
        <v>53</v>
      </c>
      <c r="P3" s="35"/>
      <c r="Q3" s="69" t="s">
        <v>48</v>
      </c>
      <c r="R3" s="70" t="s">
        <v>49</v>
      </c>
      <c r="S3" s="70" t="s">
        <v>37</v>
      </c>
      <c r="T3" s="71" t="s">
        <v>51</v>
      </c>
      <c r="V3" s="72" t="s">
        <v>21</v>
      </c>
      <c r="W3" s="73" t="s">
        <v>54</v>
      </c>
      <c r="X3" s="81" t="s">
        <v>55</v>
      </c>
      <c r="Y3" s="80" t="s">
        <v>0</v>
      </c>
    </row>
    <row r="4" spans="2:25" x14ac:dyDescent="0.25">
      <c r="B4" s="134"/>
      <c r="C4" s="135"/>
      <c r="D4" s="45" t="s">
        <v>21</v>
      </c>
      <c r="E4" s="45" t="s">
        <v>18</v>
      </c>
      <c r="F4" s="45" t="s">
        <v>12</v>
      </c>
      <c r="G4" s="45" t="s">
        <v>34</v>
      </c>
      <c r="H4" s="45" t="s">
        <v>46</v>
      </c>
      <c r="I4" s="89" t="s">
        <v>82</v>
      </c>
      <c r="J4" s="45" t="s">
        <v>52</v>
      </c>
      <c r="K4" s="46" t="s">
        <v>20</v>
      </c>
      <c r="M4" s="60" t="s">
        <v>38</v>
      </c>
      <c r="N4" s="61"/>
      <c r="O4" s="96">
        <v>550</v>
      </c>
      <c r="P4" s="35"/>
      <c r="Q4" s="60" t="s">
        <v>50</v>
      </c>
      <c r="R4" s="61" t="s">
        <v>23</v>
      </c>
      <c r="S4" s="66">
        <v>1396.625</v>
      </c>
      <c r="T4" s="62" t="s">
        <v>52</v>
      </c>
      <c r="V4" s="74" t="s">
        <v>39</v>
      </c>
      <c r="W4" s="75" t="s">
        <v>107</v>
      </c>
      <c r="X4" s="90" t="s">
        <v>86</v>
      </c>
      <c r="Y4" s="98">
        <v>200</v>
      </c>
    </row>
    <row r="5" spans="2:25" x14ac:dyDescent="0.25">
      <c r="B5" s="42">
        <v>41999</v>
      </c>
      <c r="C5" s="43">
        <f>B5</f>
        <v>41999</v>
      </c>
      <c r="D5" s="43" t="s">
        <v>22</v>
      </c>
      <c r="E5" s="107">
        <v>100</v>
      </c>
      <c r="F5" s="105">
        <f>$O$4*$C$31</f>
        <v>137.5</v>
      </c>
      <c r="G5" s="47"/>
      <c r="H5" s="107">
        <v>30</v>
      </c>
      <c r="I5" s="47"/>
      <c r="J5" s="112">
        <f>S4*2</f>
        <v>2793.25</v>
      </c>
      <c r="K5" s="48"/>
      <c r="M5" s="56" t="s">
        <v>39</v>
      </c>
      <c r="N5" s="37"/>
      <c r="O5" s="55"/>
      <c r="P5" s="35"/>
      <c r="Q5" s="56" t="s">
        <v>23</v>
      </c>
      <c r="R5" s="37" t="s">
        <v>27</v>
      </c>
      <c r="S5" s="67">
        <v>440.85</v>
      </c>
      <c r="T5" s="55" t="s">
        <v>52</v>
      </c>
      <c r="V5" s="74" t="s">
        <v>39</v>
      </c>
      <c r="W5" s="75" t="s">
        <v>83</v>
      </c>
      <c r="X5" s="90" t="s">
        <v>86</v>
      </c>
      <c r="Y5" s="98">
        <v>1100</v>
      </c>
    </row>
    <row r="6" spans="2:25" x14ac:dyDescent="0.25">
      <c r="B6" s="38">
        <v>42000</v>
      </c>
      <c r="C6" s="39">
        <f t="shared" ref="C6:C27" si="0">B6</f>
        <v>42000</v>
      </c>
      <c r="D6" s="39" t="s">
        <v>23</v>
      </c>
      <c r="E6" s="108">
        <f>$N$18*$C$31</f>
        <v>150</v>
      </c>
      <c r="F6" s="105">
        <f>$O$4*$C$31</f>
        <v>137.5</v>
      </c>
      <c r="G6" s="108">
        <f>Y10*C31*2</f>
        <v>670</v>
      </c>
      <c r="H6" s="107">
        <v>30</v>
      </c>
      <c r="I6" s="49"/>
      <c r="J6" s="49"/>
      <c r="K6" s="50" t="s">
        <v>108</v>
      </c>
      <c r="M6" s="56" t="s">
        <v>40</v>
      </c>
      <c r="N6" s="37"/>
      <c r="O6" s="97">
        <v>550</v>
      </c>
      <c r="P6" s="35"/>
      <c r="Q6" s="56" t="s">
        <v>27</v>
      </c>
      <c r="R6" s="37" t="s">
        <v>25</v>
      </c>
      <c r="S6" s="98">
        <v>350</v>
      </c>
      <c r="T6" s="55" t="s">
        <v>125</v>
      </c>
      <c r="V6" s="74" t="s">
        <v>39</v>
      </c>
      <c r="W6" s="75" t="s">
        <v>84</v>
      </c>
      <c r="X6" s="90" t="s">
        <v>86</v>
      </c>
      <c r="Y6" s="98">
        <v>1680</v>
      </c>
    </row>
    <row r="7" spans="2:25" x14ac:dyDescent="0.25">
      <c r="B7" s="38">
        <v>42001</v>
      </c>
      <c r="C7" s="39">
        <f t="shared" si="0"/>
        <v>42001</v>
      </c>
      <c r="D7" s="39" t="s">
        <v>23</v>
      </c>
      <c r="E7" s="108">
        <f t="shared" ref="E7:E9" si="1">$N$18*$C$31</f>
        <v>150</v>
      </c>
      <c r="F7" s="105">
        <f>$O$4*$C$31</f>
        <v>137.5</v>
      </c>
      <c r="G7" s="108">
        <f>Y9*C31*2</f>
        <v>232.5</v>
      </c>
      <c r="H7" s="107">
        <v>30</v>
      </c>
      <c r="I7" s="49"/>
      <c r="J7" s="49"/>
      <c r="K7" s="50" t="s">
        <v>109</v>
      </c>
      <c r="M7" s="56" t="s">
        <v>41</v>
      </c>
      <c r="N7" s="37"/>
      <c r="O7" s="101">
        <v>56</v>
      </c>
      <c r="P7" s="35"/>
      <c r="Q7" s="56" t="s">
        <v>25</v>
      </c>
      <c r="R7" s="37" t="s">
        <v>27</v>
      </c>
      <c r="S7" s="98">
        <v>250</v>
      </c>
      <c r="T7" s="55" t="s">
        <v>125</v>
      </c>
      <c r="V7" s="74" t="s">
        <v>85</v>
      </c>
      <c r="W7" s="75" t="s">
        <v>121</v>
      </c>
      <c r="X7" s="90" t="s">
        <v>87</v>
      </c>
      <c r="Y7" s="98">
        <v>450</v>
      </c>
    </row>
    <row r="8" spans="2:25" x14ac:dyDescent="0.25">
      <c r="B8" s="38">
        <v>42002</v>
      </c>
      <c r="C8" s="39">
        <f t="shared" si="0"/>
        <v>42002</v>
      </c>
      <c r="D8" s="39" t="s">
        <v>23</v>
      </c>
      <c r="E8" s="108">
        <f t="shared" si="1"/>
        <v>150</v>
      </c>
      <c r="F8" s="105">
        <f>$O$4*$C$31</f>
        <v>137.5</v>
      </c>
      <c r="G8" s="108">
        <f>Y11*C31*2</f>
        <v>550</v>
      </c>
      <c r="H8" s="107">
        <v>30</v>
      </c>
      <c r="I8" s="49"/>
      <c r="J8" s="49"/>
      <c r="K8" s="50" t="s">
        <v>106</v>
      </c>
      <c r="M8" s="127" t="s">
        <v>30</v>
      </c>
      <c r="N8" s="37" t="s">
        <v>42</v>
      </c>
      <c r="O8" s="94">
        <v>192.88</v>
      </c>
      <c r="P8" s="35"/>
      <c r="Q8" s="56" t="s">
        <v>27</v>
      </c>
      <c r="R8" s="37" t="s">
        <v>29</v>
      </c>
      <c r="S8" s="98">
        <v>300</v>
      </c>
      <c r="T8" s="55" t="s">
        <v>82</v>
      </c>
      <c r="V8" s="74" t="s">
        <v>85</v>
      </c>
      <c r="W8" s="75" t="s">
        <v>88</v>
      </c>
      <c r="X8" s="90" t="s">
        <v>87</v>
      </c>
      <c r="Y8" s="98">
        <v>2300</v>
      </c>
    </row>
    <row r="9" spans="2:25" x14ac:dyDescent="0.25">
      <c r="B9" s="38">
        <v>42003</v>
      </c>
      <c r="C9" s="39">
        <f t="shared" si="0"/>
        <v>42003</v>
      </c>
      <c r="D9" s="39" t="s">
        <v>23</v>
      </c>
      <c r="E9" s="108">
        <f t="shared" si="1"/>
        <v>150</v>
      </c>
      <c r="F9" s="105">
        <f>$O$4*$C$31</f>
        <v>137.5</v>
      </c>
      <c r="G9" s="108">
        <f>2*Y12*C31</f>
        <v>40</v>
      </c>
      <c r="H9" s="108">
        <f>2*200*C31</f>
        <v>100</v>
      </c>
      <c r="I9" s="49"/>
      <c r="J9" s="49"/>
      <c r="K9" s="50" t="s">
        <v>110</v>
      </c>
      <c r="M9" s="127"/>
      <c r="N9" s="37" t="s">
        <v>43</v>
      </c>
      <c r="O9" s="94">
        <v>263.87</v>
      </c>
      <c r="P9" s="35"/>
      <c r="Q9" s="56" t="s">
        <v>29</v>
      </c>
      <c r="R9" s="37" t="s">
        <v>30</v>
      </c>
      <c r="S9" s="99">
        <v>7000</v>
      </c>
      <c r="T9" s="55" t="s">
        <v>82</v>
      </c>
      <c r="V9" s="74" t="s">
        <v>38</v>
      </c>
      <c r="W9" s="75" t="s">
        <v>103</v>
      </c>
      <c r="X9" s="82" t="s">
        <v>104</v>
      </c>
      <c r="Y9" s="98">
        <v>465</v>
      </c>
    </row>
    <row r="10" spans="2:25" ht="15.75" thickBot="1" x14ac:dyDescent="0.3">
      <c r="B10" s="38">
        <v>42004</v>
      </c>
      <c r="C10" s="39">
        <f t="shared" si="0"/>
        <v>42004</v>
      </c>
      <c r="D10" s="39" t="s">
        <v>24</v>
      </c>
      <c r="E10" s="108">
        <f t="shared" ref="E10:E17" si="2">$N$19*$C$31</f>
        <v>100</v>
      </c>
      <c r="F10" s="106">
        <f>$O$6*$C$31</f>
        <v>137.5</v>
      </c>
      <c r="G10" s="49"/>
      <c r="H10" s="108">
        <v>30</v>
      </c>
      <c r="I10" s="108">
        <f>(S6*C31*2)</f>
        <v>175</v>
      </c>
      <c r="J10" s="113">
        <f>(S5*2)</f>
        <v>881.7</v>
      </c>
      <c r="K10" s="50"/>
      <c r="M10" s="128"/>
      <c r="N10" s="57" t="s">
        <v>44</v>
      </c>
      <c r="O10" s="95">
        <v>263.87</v>
      </c>
      <c r="P10" s="35"/>
      <c r="Q10" s="56" t="s">
        <v>30</v>
      </c>
      <c r="R10" s="37" t="s">
        <v>29</v>
      </c>
      <c r="S10" s="99">
        <v>7000</v>
      </c>
      <c r="T10" s="55" t="s">
        <v>82</v>
      </c>
      <c r="V10" s="74" t="s">
        <v>38</v>
      </c>
      <c r="W10" s="75" t="s">
        <v>105</v>
      </c>
      <c r="X10" s="82" t="s">
        <v>104</v>
      </c>
      <c r="Y10" s="98">
        <v>1340</v>
      </c>
    </row>
    <row r="11" spans="2:25" x14ac:dyDescent="0.25">
      <c r="B11" s="38">
        <v>42005</v>
      </c>
      <c r="C11" s="39">
        <f t="shared" si="0"/>
        <v>42005</v>
      </c>
      <c r="D11" s="39" t="s">
        <v>25</v>
      </c>
      <c r="E11" s="108">
        <f t="shared" si="2"/>
        <v>100</v>
      </c>
      <c r="F11" s="106">
        <f>$O$6*$C$31</f>
        <v>137.5</v>
      </c>
      <c r="G11" s="49">
        <v>0</v>
      </c>
      <c r="H11" s="108">
        <v>30</v>
      </c>
      <c r="I11" s="49"/>
      <c r="J11" s="49"/>
      <c r="K11" s="50" t="s">
        <v>99</v>
      </c>
      <c r="M11" s="35"/>
      <c r="N11" s="35"/>
      <c r="O11" s="35"/>
      <c r="P11" s="35"/>
      <c r="Q11" s="56" t="s">
        <v>29</v>
      </c>
      <c r="R11" s="37" t="s">
        <v>27</v>
      </c>
      <c r="S11" s="98">
        <v>300</v>
      </c>
      <c r="T11" s="55" t="s">
        <v>82</v>
      </c>
      <c r="V11" s="74" t="s">
        <v>38</v>
      </c>
      <c r="W11" s="75" t="s">
        <v>106</v>
      </c>
      <c r="X11" s="82" t="s">
        <v>104</v>
      </c>
      <c r="Y11" s="98">
        <v>1100</v>
      </c>
    </row>
    <row r="12" spans="2:25" ht="15.75" thickBot="1" x14ac:dyDescent="0.3">
      <c r="B12" s="38">
        <v>42006</v>
      </c>
      <c r="C12" s="39">
        <f t="shared" si="0"/>
        <v>42006</v>
      </c>
      <c r="D12" s="39" t="s">
        <v>25</v>
      </c>
      <c r="E12" s="108">
        <f t="shared" si="2"/>
        <v>100</v>
      </c>
      <c r="F12" s="106">
        <f>$O$6*$C$31</f>
        <v>137.5</v>
      </c>
      <c r="G12" s="49">
        <v>0</v>
      </c>
      <c r="H12" s="108">
        <v>30</v>
      </c>
      <c r="I12" s="49"/>
      <c r="J12" s="49"/>
      <c r="K12" s="50" t="s">
        <v>100</v>
      </c>
      <c r="Q12" s="58" t="s">
        <v>27</v>
      </c>
      <c r="R12" s="57" t="s">
        <v>50</v>
      </c>
      <c r="S12" s="68">
        <v>1036.07</v>
      </c>
      <c r="T12" s="59" t="s">
        <v>52</v>
      </c>
      <c r="V12" s="74" t="s">
        <v>38</v>
      </c>
      <c r="W12" s="75" t="s">
        <v>115</v>
      </c>
      <c r="X12" s="82"/>
      <c r="Y12" s="98">
        <v>80</v>
      </c>
    </row>
    <row r="13" spans="2:25" x14ac:dyDescent="0.25">
      <c r="B13" s="38">
        <v>42007</v>
      </c>
      <c r="C13" s="39">
        <f t="shared" si="0"/>
        <v>42007</v>
      </c>
      <c r="D13" s="39" t="s">
        <v>25</v>
      </c>
      <c r="E13" s="108">
        <f t="shared" si="2"/>
        <v>100</v>
      </c>
      <c r="F13" s="106">
        <f>$O$6*$C$31</f>
        <v>137.5</v>
      </c>
      <c r="G13" s="49">
        <v>0</v>
      </c>
      <c r="H13" s="108">
        <v>30</v>
      </c>
      <c r="I13" s="49"/>
      <c r="J13" s="49"/>
      <c r="K13" s="50" t="s">
        <v>101</v>
      </c>
      <c r="V13" s="74" t="s">
        <v>38</v>
      </c>
      <c r="W13" s="75"/>
      <c r="X13" s="82"/>
      <c r="Y13" s="76"/>
    </row>
    <row r="14" spans="2:25" x14ac:dyDescent="0.25">
      <c r="B14" s="38">
        <v>42008</v>
      </c>
      <c r="C14" s="39">
        <f t="shared" si="0"/>
        <v>42008</v>
      </c>
      <c r="D14" s="39" t="s">
        <v>25</v>
      </c>
      <c r="E14" s="108">
        <f t="shared" si="2"/>
        <v>100</v>
      </c>
      <c r="F14" s="106">
        <f>$O$6*$C$31</f>
        <v>137.5</v>
      </c>
      <c r="G14" s="108">
        <f>2*Y7*C31</f>
        <v>225</v>
      </c>
      <c r="H14" s="108">
        <v>30</v>
      </c>
      <c r="I14" s="49"/>
      <c r="J14" s="49"/>
      <c r="K14" s="50" t="s">
        <v>121</v>
      </c>
      <c r="V14" s="74" t="s">
        <v>38</v>
      </c>
      <c r="W14" s="75"/>
      <c r="X14" s="82"/>
      <c r="Y14" s="76"/>
    </row>
    <row r="15" spans="2:25" ht="15.75" thickBot="1" x14ac:dyDescent="0.3">
      <c r="B15" s="38">
        <v>42009</v>
      </c>
      <c r="C15" s="39">
        <f t="shared" si="0"/>
        <v>42009</v>
      </c>
      <c r="D15" s="39" t="s">
        <v>26</v>
      </c>
      <c r="E15" s="108">
        <f t="shared" si="2"/>
        <v>100</v>
      </c>
      <c r="F15" s="108">
        <v>100</v>
      </c>
      <c r="G15" s="49"/>
      <c r="H15" s="108">
        <v>30</v>
      </c>
      <c r="I15" s="108">
        <f>S7*C31*2</f>
        <v>125</v>
      </c>
      <c r="J15" s="49"/>
      <c r="K15" s="50"/>
      <c r="V15" s="74" t="s">
        <v>38</v>
      </c>
      <c r="W15" s="75"/>
      <c r="X15" s="82"/>
      <c r="Y15" s="76"/>
    </row>
    <row r="16" spans="2:25" ht="21.75" thickBot="1" x14ac:dyDescent="0.3">
      <c r="B16" s="38">
        <v>42010</v>
      </c>
      <c r="C16" s="39">
        <f t="shared" si="0"/>
        <v>42010</v>
      </c>
      <c r="D16" s="39" t="s">
        <v>27</v>
      </c>
      <c r="E16" s="108">
        <f t="shared" si="2"/>
        <v>100</v>
      </c>
      <c r="F16" s="108">
        <v>100</v>
      </c>
      <c r="G16" s="49"/>
      <c r="H16" s="108">
        <v>30</v>
      </c>
      <c r="I16" s="49"/>
      <c r="J16" s="49"/>
      <c r="K16" s="50"/>
      <c r="M16" s="124" t="s">
        <v>18</v>
      </c>
      <c r="N16" s="125"/>
      <c r="V16" s="74" t="s">
        <v>38</v>
      </c>
      <c r="W16" s="75"/>
      <c r="X16" s="82"/>
      <c r="Y16" s="76"/>
    </row>
    <row r="17" spans="2:25" x14ac:dyDescent="0.25">
      <c r="B17" s="38">
        <v>42011</v>
      </c>
      <c r="C17" s="39">
        <f t="shared" si="0"/>
        <v>42011</v>
      </c>
      <c r="D17" s="39" t="s">
        <v>28</v>
      </c>
      <c r="E17" s="108">
        <f t="shared" si="2"/>
        <v>100</v>
      </c>
      <c r="F17" s="108">
        <f>$O$7*$C$30</f>
        <v>151.20000000000002</v>
      </c>
      <c r="G17" s="49"/>
      <c r="H17" s="108">
        <v>30</v>
      </c>
      <c r="I17" s="108">
        <f>2*S8*C31</f>
        <v>150</v>
      </c>
      <c r="J17" s="49"/>
      <c r="K17" s="50"/>
      <c r="M17" s="63" t="s">
        <v>21</v>
      </c>
      <c r="N17" s="65" t="s">
        <v>53</v>
      </c>
      <c r="V17" s="74" t="s">
        <v>30</v>
      </c>
      <c r="W17" s="75" t="s">
        <v>115</v>
      </c>
      <c r="X17" s="82"/>
      <c r="Y17" s="99">
        <v>18000</v>
      </c>
    </row>
    <row r="18" spans="2:25" x14ac:dyDescent="0.25">
      <c r="B18" s="38">
        <v>42012</v>
      </c>
      <c r="C18" s="39">
        <f t="shared" si="0"/>
        <v>42012</v>
      </c>
      <c r="D18" s="39" t="s">
        <v>29</v>
      </c>
      <c r="E18" s="108">
        <v>100</v>
      </c>
      <c r="F18" s="108">
        <f>$O$7*$C$30</f>
        <v>151.20000000000002</v>
      </c>
      <c r="G18" s="49"/>
      <c r="H18" s="108">
        <v>30</v>
      </c>
      <c r="I18" s="108"/>
      <c r="J18" s="49"/>
      <c r="K18" s="50"/>
      <c r="M18" s="60" t="s">
        <v>38</v>
      </c>
      <c r="N18" s="97">
        <f>2*300</f>
        <v>600</v>
      </c>
      <c r="V18" s="74"/>
      <c r="W18" s="75"/>
      <c r="X18" s="82"/>
      <c r="Y18" s="76"/>
    </row>
    <row r="19" spans="2:25" x14ac:dyDescent="0.25">
      <c r="B19" s="38">
        <v>42013</v>
      </c>
      <c r="C19" s="39">
        <f t="shared" si="0"/>
        <v>42013</v>
      </c>
      <c r="D19" s="39" t="s">
        <v>30</v>
      </c>
      <c r="E19" s="108">
        <f>2*$N$22*$C$30</f>
        <v>205.20000000000002</v>
      </c>
      <c r="F19" s="113">
        <f>O8</f>
        <v>192.88</v>
      </c>
      <c r="G19" s="108">
        <f>2*Y17*C32</f>
        <v>171.36</v>
      </c>
      <c r="H19" s="108">
        <v>30</v>
      </c>
      <c r="I19" s="108">
        <f>2*$S$9*$C$32</f>
        <v>66.64</v>
      </c>
      <c r="J19" s="49"/>
      <c r="K19" s="115">
        <f>2*$N$33*$C$32</f>
        <v>171.36</v>
      </c>
      <c r="M19" s="88" t="s">
        <v>39</v>
      </c>
      <c r="N19" s="97">
        <f>2*200</f>
        <v>400</v>
      </c>
      <c r="V19" s="74"/>
      <c r="W19" s="75"/>
      <c r="X19" s="82"/>
      <c r="Y19" s="76"/>
    </row>
    <row r="20" spans="2:25" x14ac:dyDescent="0.25">
      <c r="B20" s="38">
        <v>42014</v>
      </c>
      <c r="C20" s="39">
        <f t="shared" si="0"/>
        <v>42014</v>
      </c>
      <c r="D20" s="39" t="s">
        <v>30</v>
      </c>
      <c r="E20" s="108">
        <f t="shared" ref="E20:E22" si="3">2*$N$22*$C$30</f>
        <v>205.20000000000002</v>
      </c>
      <c r="F20" s="113">
        <f>O9</f>
        <v>263.87</v>
      </c>
      <c r="G20" s="49">
        <v>0</v>
      </c>
      <c r="H20" s="141"/>
      <c r="I20" s="141"/>
      <c r="J20" s="49"/>
      <c r="K20" s="115">
        <f t="shared" ref="K20:K22" si="4">2*$N$33*$C$32</f>
        <v>171.36</v>
      </c>
      <c r="M20" s="88" t="s">
        <v>40</v>
      </c>
      <c r="N20" s="97">
        <f>2*200</f>
        <v>400</v>
      </c>
      <c r="V20" s="74"/>
      <c r="W20" s="75"/>
      <c r="X20" s="82"/>
      <c r="Y20" s="76"/>
    </row>
    <row r="21" spans="2:25" x14ac:dyDescent="0.25">
      <c r="B21" s="38">
        <v>42015</v>
      </c>
      <c r="C21" s="39">
        <f t="shared" si="0"/>
        <v>42015</v>
      </c>
      <c r="D21" s="39" t="s">
        <v>30</v>
      </c>
      <c r="E21" s="108">
        <f t="shared" si="3"/>
        <v>205.20000000000002</v>
      </c>
      <c r="F21" s="113">
        <f>O9</f>
        <v>263.87</v>
      </c>
      <c r="G21" s="49">
        <v>0</v>
      </c>
      <c r="H21" s="141"/>
      <c r="I21" s="141"/>
      <c r="J21" s="49"/>
      <c r="K21" s="115">
        <f t="shared" si="4"/>
        <v>171.36</v>
      </c>
      <c r="M21" s="88" t="s">
        <v>41</v>
      </c>
      <c r="N21" s="37"/>
      <c r="V21" s="74"/>
      <c r="W21" s="75"/>
      <c r="X21" s="82"/>
      <c r="Y21" s="76"/>
    </row>
    <row r="22" spans="2:25" x14ac:dyDescent="0.25">
      <c r="B22" s="38">
        <v>42016</v>
      </c>
      <c r="C22" s="39">
        <f t="shared" si="0"/>
        <v>42016</v>
      </c>
      <c r="D22" s="39" t="s">
        <v>30</v>
      </c>
      <c r="E22" s="108">
        <f t="shared" si="3"/>
        <v>205.20000000000002</v>
      </c>
      <c r="F22" s="113">
        <f>O10</f>
        <v>263.87</v>
      </c>
      <c r="G22" s="49">
        <v>0</v>
      </c>
      <c r="H22" s="141"/>
      <c r="I22" s="141"/>
      <c r="J22" s="49"/>
      <c r="K22" s="115">
        <f t="shared" si="4"/>
        <v>171.36</v>
      </c>
      <c r="M22" s="127" t="s">
        <v>30</v>
      </c>
      <c r="N22" s="101">
        <v>38</v>
      </c>
      <c r="V22" s="74"/>
      <c r="W22" s="75"/>
      <c r="X22" s="82"/>
      <c r="Y22" s="76"/>
    </row>
    <row r="23" spans="2:25" x14ac:dyDescent="0.25">
      <c r="B23" s="38">
        <v>42017</v>
      </c>
      <c r="C23" s="39">
        <f t="shared" si="0"/>
        <v>42017</v>
      </c>
      <c r="D23" s="39" t="s">
        <v>31</v>
      </c>
      <c r="E23" s="108">
        <f>$N$19*$C$31</f>
        <v>100</v>
      </c>
      <c r="F23" s="108">
        <v>100</v>
      </c>
      <c r="G23" s="49"/>
      <c r="H23" s="108">
        <v>30</v>
      </c>
      <c r="I23" s="108">
        <f>2*S8*C31+(2*$S$9*$C$32)</f>
        <v>216.64</v>
      </c>
      <c r="J23" s="49"/>
      <c r="K23" s="50"/>
      <c r="M23" s="127"/>
      <c r="N23" s="101">
        <v>38</v>
      </c>
      <c r="V23" s="74"/>
      <c r="W23" s="75"/>
      <c r="X23" s="82"/>
      <c r="Y23" s="76"/>
    </row>
    <row r="24" spans="2:25" ht="15.75" thickBot="1" x14ac:dyDescent="0.3">
      <c r="B24" s="38">
        <v>42018</v>
      </c>
      <c r="C24" s="39">
        <f t="shared" si="0"/>
        <v>42018</v>
      </c>
      <c r="D24" s="39" t="s">
        <v>27</v>
      </c>
      <c r="E24" s="108">
        <f>$N$19*$C$31</f>
        <v>100</v>
      </c>
      <c r="F24" s="108">
        <v>100</v>
      </c>
      <c r="G24" s="108">
        <f>2*C31*Y4</f>
        <v>100</v>
      </c>
      <c r="H24" s="108">
        <v>30</v>
      </c>
      <c r="I24" s="49"/>
      <c r="J24" s="49"/>
      <c r="K24" s="50"/>
      <c r="M24" s="128"/>
      <c r="N24" s="102">
        <v>38</v>
      </c>
      <c r="V24" s="74"/>
      <c r="W24" s="75"/>
      <c r="X24" s="82"/>
      <c r="Y24" s="76"/>
    </row>
    <row r="25" spans="2:25" x14ac:dyDescent="0.25">
      <c r="B25" s="38">
        <v>42019</v>
      </c>
      <c r="C25" s="39">
        <f t="shared" si="0"/>
        <v>42019</v>
      </c>
      <c r="D25" s="39" t="s">
        <v>27</v>
      </c>
      <c r="E25" s="108">
        <f t="shared" ref="E25:E27" si="5">$N$19*$C$31</f>
        <v>100</v>
      </c>
      <c r="F25" s="108">
        <v>100</v>
      </c>
      <c r="G25" s="108">
        <f>2*(Y5*C31)</f>
        <v>550</v>
      </c>
      <c r="H25" s="108">
        <v>30</v>
      </c>
      <c r="I25" s="49"/>
      <c r="J25" s="49"/>
      <c r="K25" s="50"/>
      <c r="V25" s="74"/>
      <c r="W25" s="75"/>
      <c r="X25" s="82"/>
      <c r="Y25" s="76"/>
    </row>
    <row r="26" spans="2:25" x14ac:dyDescent="0.25">
      <c r="B26" s="38">
        <v>42020</v>
      </c>
      <c r="C26" s="39">
        <f t="shared" si="0"/>
        <v>42020</v>
      </c>
      <c r="D26" s="39" t="s">
        <v>27</v>
      </c>
      <c r="E26" s="108">
        <f t="shared" si="5"/>
        <v>100</v>
      </c>
      <c r="F26" s="108">
        <v>100</v>
      </c>
      <c r="G26" s="49"/>
      <c r="H26" s="108">
        <v>30</v>
      </c>
      <c r="I26" s="49"/>
      <c r="J26" s="49"/>
      <c r="K26" s="50"/>
      <c r="V26" s="74"/>
      <c r="W26" s="75"/>
      <c r="X26" s="82"/>
      <c r="Y26" s="76"/>
    </row>
    <row r="27" spans="2:25" ht="15.75" thickBot="1" x14ac:dyDescent="0.3">
      <c r="B27" s="40">
        <v>42021</v>
      </c>
      <c r="C27" s="41">
        <f t="shared" si="0"/>
        <v>42021</v>
      </c>
      <c r="D27" s="41" t="s">
        <v>32</v>
      </c>
      <c r="E27" s="108">
        <f t="shared" si="5"/>
        <v>100</v>
      </c>
      <c r="F27" s="51"/>
      <c r="G27" s="51"/>
      <c r="H27" s="108">
        <v>30</v>
      </c>
      <c r="I27" s="51"/>
      <c r="J27" s="114">
        <f>S12*2</f>
        <v>2072.14</v>
      </c>
      <c r="K27" s="52"/>
      <c r="V27" s="74"/>
      <c r="W27" s="75"/>
      <c r="X27" s="82"/>
      <c r="Y27" s="76"/>
    </row>
    <row r="28" spans="2:25" ht="21.75" thickBot="1" x14ac:dyDescent="0.3">
      <c r="B28" s="121"/>
      <c r="C28" s="122"/>
      <c r="D28" s="123"/>
      <c r="E28" s="85">
        <f>SUM(E5:E27)</f>
        <v>2920.7999999999997</v>
      </c>
      <c r="F28" s="85">
        <f t="shared" ref="F28:K28" si="6">SUM(F5:F27)</f>
        <v>3261.89</v>
      </c>
      <c r="G28" s="85">
        <f t="shared" si="6"/>
        <v>2538.86</v>
      </c>
      <c r="H28" s="85">
        <f t="shared" si="6"/>
        <v>670</v>
      </c>
      <c r="I28" s="85">
        <f t="shared" si="6"/>
        <v>733.28</v>
      </c>
      <c r="J28" s="85">
        <f>SUM(J5:J27)</f>
        <v>5747.09</v>
      </c>
      <c r="K28" s="85">
        <f t="shared" si="6"/>
        <v>685.44</v>
      </c>
      <c r="M28" s="124" t="s">
        <v>116</v>
      </c>
      <c r="N28" s="125"/>
      <c r="V28" s="74"/>
      <c r="W28" s="75"/>
      <c r="X28" s="82"/>
      <c r="Y28" s="76"/>
    </row>
    <row r="29" spans="2:25" ht="30.75" thickBot="1" x14ac:dyDescent="0.3">
      <c r="B29" s="34"/>
      <c r="C29" s="36"/>
      <c r="D29" s="36"/>
      <c r="J29" s="86" t="s">
        <v>33</v>
      </c>
      <c r="K29" s="87">
        <f>SUM(E28:K28)</f>
        <v>16557.36</v>
      </c>
      <c r="M29" s="104" t="s">
        <v>117</v>
      </c>
      <c r="N29" s="103">
        <f>2*3000</f>
        <v>6000</v>
      </c>
      <c r="V29" s="77"/>
      <c r="W29" s="78"/>
      <c r="X29" s="83"/>
      <c r="Y29" s="79"/>
    </row>
    <row r="30" spans="2:25" ht="15.75" thickBot="1" x14ac:dyDescent="0.3">
      <c r="B30" s="53" t="s">
        <v>45</v>
      </c>
      <c r="C30" s="54">
        <v>2.7</v>
      </c>
      <c r="J30" s="86" t="s">
        <v>79</v>
      </c>
      <c r="K30" s="87">
        <f>K29/2</f>
        <v>8278.68</v>
      </c>
      <c r="M30" s="74" t="s">
        <v>122</v>
      </c>
      <c r="N30" s="103">
        <f>2*3000</f>
        <v>6000</v>
      </c>
    </row>
    <row r="31" spans="2:25" ht="15.75" thickBot="1" x14ac:dyDescent="0.3">
      <c r="B31" s="53" t="s">
        <v>81</v>
      </c>
      <c r="C31" s="54">
        <v>0.25</v>
      </c>
      <c r="J31" s="86" t="s">
        <v>111</v>
      </c>
      <c r="K31" s="87">
        <f>Pré!D20</f>
        <v>6740.2500000000009</v>
      </c>
      <c r="M31" s="74" t="s">
        <v>123</v>
      </c>
      <c r="N31" s="103">
        <v>2000</v>
      </c>
    </row>
    <row r="32" spans="2:25" ht="15.75" thickBot="1" x14ac:dyDescent="0.3">
      <c r="B32" t="s">
        <v>114</v>
      </c>
      <c r="C32" s="100">
        <v>4.7600000000000003E-3</v>
      </c>
      <c r="J32" s="86" t="s">
        <v>112</v>
      </c>
      <c r="K32" s="87">
        <f>K29-K31</f>
        <v>9817.11</v>
      </c>
      <c r="M32" s="77" t="s">
        <v>124</v>
      </c>
      <c r="N32" s="103">
        <v>4000</v>
      </c>
    </row>
    <row r="33" spans="2:14" x14ac:dyDescent="0.25">
      <c r="J33" s="86" t="s">
        <v>113</v>
      </c>
      <c r="K33" s="87">
        <f>K32/2</f>
        <v>4908.5550000000003</v>
      </c>
      <c r="N33" s="116">
        <f>SUM(N29:N32)</f>
        <v>18000</v>
      </c>
    </row>
    <row r="36" spans="2:14" x14ac:dyDescent="0.25">
      <c r="B36" s="111"/>
      <c r="C36" t="s">
        <v>120</v>
      </c>
    </row>
    <row r="37" spans="2:14" x14ac:dyDescent="0.25">
      <c r="B37" s="109"/>
      <c r="C37" t="s">
        <v>118</v>
      </c>
    </row>
    <row r="38" spans="2:14" x14ac:dyDescent="0.25">
      <c r="B38" s="110"/>
      <c r="C38" t="s">
        <v>119</v>
      </c>
    </row>
  </sheetData>
  <mergeCells count="11">
    <mergeCell ref="V2:Y2"/>
    <mergeCell ref="B28:D28"/>
    <mergeCell ref="M2:O2"/>
    <mergeCell ref="M8:M10"/>
    <mergeCell ref="Q2:T2"/>
    <mergeCell ref="B3:C4"/>
    <mergeCell ref="B2:K2"/>
    <mergeCell ref="E3:K3"/>
    <mergeCell ref="M22:M24"/>
    <mergeCell ref="M16:N16"/>
    <mergeCell ref="M28:N28"/>
  </mergeCells>
  <hyperlinks>
    <hyperlink ref="X5" r:id="rId1"/>
    <hyperlink ref="X6" r:id="rId2"/>
    <hyperlink ref="X7" r:id="rId3"/>
    <hyperlink ref="X8" r:id="rId4"/>
    <hyperlink ref="X4" r:id="rId5"/>
  </hyperlinks>
  <pageMargins left="0.511811024" right="0.511811024" top="0.78740157499999996" bottom="0.78740157499999996" header="0.31496062000000002" footer="0.31496062000000002"/>
  <pageSetup paperSize="9" orientation="portrait" r:id="rId6"/>
  <legacy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25"/>
  <sheetViews>
    <sheetView workbookViewId="0">
      <selection activeCell="E33" sqref="E33"/>
    </sheetView>
  </sheetViews>
  <sheetFormatPr defaultRowHeight="15" x14ac:dyDescent="0.25"/>
  <cols>
    <col min="2" max="2" width="26.5703125" customWidth="1"/>
    <col min="3" max="3" width="8.140625" bestFit="1" customWidth="1"/>
    <col min="4" max="4" width="7.85546875" bestFit="1" customWidth="1"/>
    <col min="5" max="5" width="10.5703125" bestFit="1" customWidth="1"/>
  </cols>
  <sheetData>
    <row r="2" spans="2:19" ht="21" x14ac:dyDescent="0.35">
      <c r="B2" s="140" t="s">
        <v>56</v>
      </c>
      <c r="C2" s="140"/>
      <c r="D2" s="140"/>
      <c r="E2" s="140"/>
      <c r="J2" t="s">
        <v>89</v>
      </c>
    </row>
    <row r="3" spans="2:19" x14ac:dyDescent="0.25">
      <c r="B3" s="84" t="s">
        <v>54</v>
      </c>
      <c r="C3" t="s">
        <v>57</v>
      </c>
      <c r="D3" t="s">
        <v>0</v>
      </c>
      <c r="E3" t="s">
        <v>58</v>
      </c>
      <c r="J3" s="91" t="s">
        <v>90</v>
      </c>
      <c r="R3" t="s">
        <v>92</v>
      </c>
    </row>
    <row r="4" spans="2:19" x14ac:dyDescent="0.25">
      <c r="B4" s="84" t="s">
        <v>59</v>
      </c>
      <c r="D4" t="s">
        <v>60</v>
      </c>
      <c r="E4" t="s">
        <v>61</v>
      </c>
      <c r="J4" t="s">
        <v>91</v>
      </c>
      <c r="R4" t="s">
        <v>39</v>
      </c>
    </row>
    <row r="5" spans="2:19" x14ac:dyDescent="0.25">
      <c r="B5" s="84" t="s">
        <v>62</v>
      </c>
      <c r="C5" t="s">
        <v>63</v>
      </c>
      <c r="D5" t="s">
        <v>64</v>
      </c>
      <c r="R5" s="91" t="s">
        <v>93</v>
      </c>
      <c r="S5" s="92">
        <v>84</v>
      </c>
    </row>
    <row r="6" spans="2:19" x14ac:dyDescent="0.25">
      <c r="B6" s="84" t="s">
        <v>65</v>
      </c>
      <c r="C6" t="s">
        <v>66</v>
      </c>
      <c r="D6" t="s">
        <v>67</v>
      </c>
    </row>
    <row r="7" spans="2:19" x14ac:dyDescent="0.25">
      <c r="B7" s="84" t="s">
        <v>68</v>
      </c>
      <c r="C7" t="s">
        <v>69</v>
      </c>
      <c r="D7" t="s">
        <v>70</v>
      </c>
    </row>
    <row r="8" spans="2:19" x14ac:dyDescent="0.25">
      <c r="B8" s="84" t="s">
        <v>71</v>
      </c>
      <c r="D8" t="s">
        <v>72</v>
      </c>
    </row>
    <row r="9" spans="2:19" x14ac:dyDescent="0.25">
      <c r="B9" s="84" t="s">
        <v>73</v>
      </c>
    </row>
    <row r="10" spans="2:19" x14ac:dyDescent="0.25">
      <c r="B10" s="84" t="s">
        <v>74</v>
      </c>
    </row>
    <row r="11" spans="2:19" x14ac:dyDescent="0.25">
      <c r="B11" s="84" t="s">
        <v>75</v>
      </c>
    </row>
    <row r="12" spans="2:19" x14ac:dyDescent="0.25">
      <c r="B12" s="84" t="s">
        <v>76</v>
      </c>
    </row>
    <row r="13" spans="2:19" ht="30" x14ac:dyDescent="0.25">
      <c r="B13" s="84" t="s">
        <v>77</v>
      </c>
    </row>
    <row r="22" spans="2:2" x14ac:dyDescent="0.25">
      <c r="B22" t="s">
        <v>96</v>
      </c>
    </row>
    <row r="23" spans="2:2" x14ac:dyDescent="0.25">
      <c r="B23" t="s">
        <v>97</v>
      </c>
    </row>
    <row r="24" spans="2:2" x14ac:dyDescent="0.25">
      <c r="B24" t="s">
        <v>98</v>
      </c>
    </row>
    <row r="25" spans="2:2" x14ac:dyDescent="0.25">
      <c r="B25" t="s">
        <v>102</v>
      </c>
    </row>
  </sheetData>
  <mergeCells count="1">
    <mergeCell ref="B2:E2"/>
  </mergeCells>
  <hyperlinks>
    <hyperlink ref="R5" r:id="rId1"/>
    <hyperlink ref="J3" r:id="rId2"/>
  </hyperlinks>
  <pageMargins left="0.511811024" right="0.511811024" top="0.78740157499999996" bottom="0.78740157499999996" header="0.31496062000000002" footer="0.31496062000000002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Pré</vt:lpstr>
      <vt:lpstr>Viagem</vt:lpstr>
      <vt:lpstr>Apoio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CHIRLEY TAINA KAUL</dc:creator>
  <cp:lastModifiedBy>Chirley</cp:lastModifiedBy>
  <dcterms:created xsi:type="dcterms:W3CDTF">2014-08-27T15:43:02Z</dcterms:created>
  <dcterms:modified xsi:type="dcterms:W3CDTF">2014-12-21T00:26:41Z</dcterms:modified>
</cp:coreProperties>
</file>