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uários\t319067\Documents\Pessoal\"/>
    </mc:Choice>
  </mc:AlternateContent>
  <bookViews>
    <workbookView xWindow="0" yWindow="0" windowWidth="24000" windowHeight="9735"/>
  </bookViews>
  <sheets>
    <sheet name="Itinerário" sheetId="1" r:id="rId1"/>
  </sheets>
  <calcPr calcId="152511"/>
  <fileRecoveryPr repairLoad="1"/>
</workbook>
</file>

<file path=xl/calcChain.xml><?xml version="1.0" encoding="utf-8"?>
<calcChain xmlns="http://schemas.openxmlformats.org/spreadsheetml/2006/main">
  <c r="H36" i="1" l="1"/>
  <c r="H35" i="1"/>
  <c r="H34" i="1"/>
  <c r="B32" i="1"/>
  <c r="H29" i="1"/>
  <c r="J27" i="1"/>
  <c r="I26" i="1"/>
  <c r="C26" i="1"/>
  <c r="I25" i="1"/>
  <c r="H25" i="1"/>
  <c r="F25" i="1"/>
  <c r="J24" i="1"/>
  <c r="I24" i="1"/>
  <c r="E24" i="1"/>
  <c r="J23" i="1"/>
  <c r="I23" i="1"/>
  <c r="I22" i="1"/>
  <c r="I21" i="1"/>
  <c r="I20" i="1"/>
  <c r="F20" i="1"/>
  <c r="J19" i="1"/>
  <c r="I19" i="1"/>
  <c r="E19" i="1"/>
  <c r="I18" i="1"/>
  <c r="I17" i="1"/>
  <c r="F17" i="1"/>
  <c r="J16" i="1"/>
  <c r="I16" i="1"/>
  <c r="E16" i="1"/>
  <c r="I15" i="1"/>
  <c r="E15" i="1"/>
  <c r="C15" i="1"/>
  <c r="I14" i="1"/>
  <c r="E14" i="1"/>
  <c r="I13" i="1"/>
  <c r="H13" i="1"/>
  <c r="F13" i="1"/>
  <c r="C13" i="1"/>
  <c r="I12" i="1"/>
  <c r="I11" i="1"/>
  <c r="J10" i="1"/>
  <c r="I10" i="1"/>
  <c r="I9" i="1"/>
  <c r="E9" i="1"/>
  <c r="J8" i="1"/>
  <c r="I8" i="1"/>
  <c r="I7" i="1"/>
  <c r="J6" i="1"/>
  <c r="I6" i="1"/>
  <c r="J5" i="1"/>
  <c r="J29" i="1" s="1"/>
  <c r="I5" i="1"/>
  <c r="I29" i="1" s="1"/>
  <c r="F5" i="1"/>
  <c r="F29" i="1" s="1"/>
  <c r="I4" i="1"/>
  <c r="E3" i="1"/>
  <c r="E29" i="1" s="1"/>
  <c r="C3" i="1"/>
  <c r="K29" i="1" l="1"/>
</calcChain>
</file>

<file path=xl/comments1.xml><?xml version="1.0" encoding="utf-8"?>
<comments xmlns="http://schemas.openxmlformats.org/spreadsheetml/2006/main">
  <authors>
    <author/>
  </authors>
  <commentList>
    <comment ref="C3" authorId="0" shapeId="0">
      <text>
        <r>
          <rPr>
            <sz val="10"/>
            <color rgb="FF000000"/>
            <rFont val="Arial"/>
          </rPr>
          <t>Praça Maior, Fonte das Sereias, Palácio dos Capitães, Catedral de Santiago, Museu de Arte Colonial na antiga sede da Universidade de São Carlos de Borromeo, Palácio da Prefeitura, Museu de Santiago, Museu do Livro Antigo, Arco de Santa Catarina, Igreja de Nossa Senhora da Mercê e sua fonte, Convento de Santa Teresa, Convento dos Capuchinhos, Igreja e Convento de Santa Clara, Igreja de São Francisco, Convento da Companhia de Jesus, o Mercado dos Artesanatos, o Museu da Música o Casa Kójom, Casa Popenoe.</t>
        </r>
      </text>
    </comment>
    <comment ref="C5" authorId="0" shapeId="0">
      <text>
        <r>
          <rPr>
            <sz val="10"/>
            <color rgb="FF000000"/>
            <rFont val="Arial"/>
          </rPr>
          <t>Banhos de vapor em Los Vahos
Tem umas pinturas a óleo</t>
        </r>
      </text>
    </comment>
    <comment ref="D7" authorId="0" shapeId="0">
      <text>
        <r>
          <rPr>
            <sz val="10"/>
            <color rgb="FF000000"/>
            <rFont val="Arial"/>
          </rPr>
          <t>Tentar dormir na cidade de sábado para domingo, para pegar a feira cedo</t>
        </r>
      </text>
    </comment>
    <comment ref="D10" authorId="0" shapeId="0">
      <text>
        <r>
          <rPr>
            <sz val="10"/>
            <color rgb="FF000000"/>
            <rFont val="Arial"/>
          </rPr>
          <t>Tentar dormir na cidade de sábado para domingo, para pegar a feira cedo</t>
        </r>
      </text>
    </comment>
    <comment ref="E24" authorId="0" shapeId="0">
      <text>
        <r>
          <rPr>
            <sz val="10"/>
            <color rgb="FF000000"/>
            <rFont val="Arial"/>
          </rPr>
          <t>Diving log book</t>
        </r>
      </text>
    </comment>
    <comment ref="C26" authorId="0" shapeId="0">
      <text>
        <r>
          <rPr>
            <sz val="10"/>
            <color rgb="FF000000"/>
            <rFont val="Arial"/>
          </rPr>
          <t>Parque Central, Catedral Metropolitana, Mercado Central, Parque Centenário, Palácio Nacional, Parque da América Central, Museu Popol Vuh, Museu Nacional de Arqueologia e Etnologia, Museu Nacional de Arte Moderno, Museu Ixchel do Traje Indígena, Parque Aurora (zoológico), Parque Minerva.</t>
        </r>
      </text>
    </comment>
    <comment ref="K37" authorId="0" shapeId="0">
      <text>
        <r>
          <rPr>
            <sz val="10"/>
            <color rgb="FF000000"/>
            <rFont val="Arial"/>
          </rPr>
          <t>Seguro Viagem André
Brasil: 0800 770-0290
Exterior: 55 11 4133-9385 (ligue a cobrar)
Emergência
Solange: 61 99791212
Nilo: 61 92128862
61 32748862
Seguro Viagem Paulo
Brasil / Exterior 55-11-25269311
Assistenciaw@gtaassist.com.br
Emergência
Luísa: 61 9998.5253
Gláucia: 61 9626.5253
Leandro: 61 82396500</t>
        </r>
      </text>
    </comment>
  </commentList>
</comments>
</file>

<file path=xl/sharedStrings.xml><?xml version="1.0" encoding="utf-8"?>
<sst xmlns="http://schemas.openxmlformats.org/spreadsheetml/2006/main" count="91" uniqueCount="66">
  <si>
    <t>-</t>
  </si>
  <si>
    <t>Dia</t>
  </si>
  <si>
    <t>Cidade</t>
  </si>
  <si>
    <t>A boa do dia</t>
  </si>
  <si>
    <t>Transp $</t>
  </si>
  <si>
    <t>Hospedagem</t>
  </si>
  <si>
    <t>Alimentação</t>
  </si>
  <si>
    <t>Mapa</t>
  </si>
  <si>
    <t>S</t>
  </si>
  <si>
    <t>BSB-GUA</t>
  </si>
  <si>
    <t>Sai 02:32 / Chega 13:02</t>
  </si>
  <si>
    <t>D</t>
  </si>
  <si>
    <t>Hostel Fé</t>
  </si>
  <si>
    <t>Cerveja</t>
  </si>
  <si>
    <t>15USD</t>
  </si>
  <si>
    <t>ElPasarDeLosAños</t>
  </si>
  <si>
    <t>Vulcão Pacayá. Museo St. Domingo</t>
  </si>
  <si>
    <t>Iximché. Museo Jade. Cacao. Mirante</t>
  </si>
  <si>
    <t>Lago Atitlán</t>
  </si>
  <si>
    <t>San Pedro de Atitlán</t>
  </si>
  <si>
    <t>San Juan, San Pablo e San Marcus</t>
  </si>
  <si>
    <t>Chichicastenango - feira 5as e Dom.</t>
  </si>
  <si>
    <t>Lanquín</t>
  </si>
  <si>
    <t>Ir para Lanquín - dia de trânsito</t>
  </si>
  <si>
    <t>El Muro</t>
  </si>
  <si>
    <t>Semuc-Champey e Grutas</t>
  </si>
  <si>
    <t>Flores</t>
  </si>
  <si>
    <t>Ir para Flores - dia de trânsito</t>
  </si>
  <si>
    <t>Mirador del Lago</t>
  </si>
  <si>
    <t>Tikal</t>
  </si>
  <si>
    <t>Yaxha</t>
  </si>
  <si>
    <t>Ir para Río Dulce</t>
  </si>
  <si>
    <t>Host Backpackers</t>
  </si>
  <si>
    <t>GUA-BSB</t>
  </si>
  <si>
    <t>Sai às 10:56 / Chega dia 4 às 00:12</t>
  </si>
  <si>
    <t>?</t>
  </si>
  <si>
    <t>Cachoeira Finca El Paraíso</t>
  </si>
  <si>
    <t>Cruzeiro para Livingston</t>
  </si>
  <si>
    <t>La Iguana</t>
  </si>
  <si>
    <t>Playa blanca y 7 Altares</t>
  </si>
  <si>
    <t>Los Amates</t>
  </si>
  <si>
    <t>Quiriguá / ir p Copán Ruínas</t>
  </si>
  <si>
    <t>Hotel Marbella</t>
  </si>
  <si>
    <t>Copán - Honduras</t>
  </si>
  <si>
    <t>Ruínas de Copán</t>
  </si>
  <si>
    <t>Sepulturas, Museo esculturas, Los Sapos e Museo cerâmica</t>
  </si>
  <si>
    <t>Utila</t>
  </si>
  <si>
    <t>Ir para Utila</t>
  </si>
  <si>
    <t>Altons dive center</t>
  </si>
  <si>
    <t>Se der tempo:</t>
  </si>
  <si>
    <t>Praia + curso mergulho</t>
  </si>
  <si>
    <t>Outros gastos</t>
  </si>
  <si>
    <t>Iximche</t>
  </si>
  <si>
    <t>curso mergulho</t>
  </si>
  <si>
    <t>O Havaí da Guatemala, a 127km da capital - saindo de Antigua</t>
  </si>
  <si>
    <t>curso mergulho e casa ds iguana</t>
  </si>
  <si>
    <t>Antigua</t>
  </si>
  <si>
    <t>Tem mercado toda 5ª - não estaremos lá.</t>
  </si>
  <si>
    <t>curso mergulho. Ir para Ceiba</t>
  </si>
  <si>
    <t>Hotel Molina</t>
  </si>
  <si>
    <t>Ir para Guatemala City</t>
  </si>
  <si>
    <t>Theatre Internat.</t>
  </si>
  <si>
    <t>bus para Chima, depois para Tecpán e um táxi para lá</t>
  </si>
  <si>
    <t>Câmbio Quetzales</t>
  </si>
  <si>
    <t>Câmbio Lempiras</t>
  </si>
  <si>
    <t>Câmbio Dólar</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</si>
</sst>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0"/>
    <numFmt numFmtId="165" formatCode="[$Q]#,##0.00"/>
    <numFmt numFmtId="167" formatCode="[$L]#,##0.00"/>
    <numFmt numFmtId="168" formatCode="&quot;R$ &quot;#,##0.00"/>
    <numFmt numFmtId="169" formatCode="&quot;R$&quot;#,##0.000"/>
    <numFmt numFmtId="170" formatCode="[$$]#,##0.00"/>
    <numFmt numFmtId="171" formatCode="&quot;$&quot;#,##0.00"/>
  </numFmts>
  <fonts count="13" x14ac:knownFonts="1">
    <font>
      <sz val="10"/>
      <color rgb="FF000000"/>
      <name val="Arial"/>
    </font>
    <font>
      <b/>
      <sz val="10"/>
      <color rgb="FFF3F3F3"/>
      <name val="Arial"/>
    </font>
    <font>
      <sz val="10"/>
      <name val="Arial"/>
    </font>
    <font>
      <sz val="10"/>
      <color rgb="FF000000"/>
      <name val="Arial"/>
    </font>
    <font>
      <b/>
      <sz val="10"/>
      <name val="Arial"/>
    </font>
    <font>
      <b/>
      <sz val="10"/>
      <name val="Arial"/>
    </font>
    <font>
      <u/>
      <sz val="10"/>
      <color rgb="FF000000"/>
      <name val="Arial"/>
    </font>
    <font>
      <sz val="10"/>
      <name val="Arial"/>
    </font>
    <font>
      <u/>
      <sz val="10"/>
      <color rgb="FF000000"/>
      <name val="Arial"/>
    </font>
    <font>
      <b/>
      <sz val="10"/>
      <color rgb="FF000000"/>
      <name val="Arial"/>
    </font>
    <font>
      <u/>
      <sz val="10"/>
      <color rgb="FF0000FF"/>
      <name val="Arial"/>
    </font>
    <font>
      <u/>
      <sz val="10"/>
      <color rgb="FF0000FF"/>
      <name val="Arial"/>
    </font>
    <font>
      <sz val="10"/>
      <color rgb="FF000000"/>
      <name val="Arial"/>
    </font>
  </fonts>
  <fills count="5">
    <fill>
      <patternFill patternType="none"/>
    </fill>
    <fill>
      <patternFill patternType="gray125"/>
    </fill>
    <fill>
      <patternFill patternType="solid">
        <fgColor rgb="FF666666"/>
        <bgColor rgb="FF666666"/>
      </patternFill>
    </fill>
    <fill>
      <patternFill patternType="solid">
        <fgColor rgb="FFFFFFFF"/>
        <bgColor rgb="FFFFFFFF"/>
      </patternFill>
    </fill>
    <fill>
      <patternFill patternType="solid">
        <fgColor rgb="FFEFEFEF"/>
        <bgColor rgb="FFEFEFEF"/>
      </patternFill>
    </fill>
  </fills>
  <borders count="4">
    <border>
      <left/>
      <right/>
      <top/>
      <bottom/>
      <diagonal/>
    </border>
    <border>
      <left style="dotted">
        <color rgb="FFCCCCCC"/>
      </left>
      <right/>
      <top/>
      <bottom/>
      <diagonal/>
    </border>
    <border>
      <left/>
      <right/>
      <top/>
      <bottom style="thin">
        <color rgb="FF000000"/>
      </bottom>
      <diagonal/>
    </border>
    <border>
      <left style="dotted">
        <color rgb="FFCCCCCC"/>
      </left>
      <right/>
      <top/>
      <bottom style="thin">
        <color rgb="FF000000"/>
      </bottom>
      <diagonal/>
    </border>
  </borders>
  <cellStyleXfs count="1">
    <xf numFmtId="0" fontId="0" fillId="0" borderId="0"/>
  </cellStyleXfs>
  <cellXfs count="64">
    <xf numFmtId="0" fontId="0" fillId="0" borderId="0" xfId="0" applyFont="1" applyAlignment="1">
      <alignment wrapText="1"/>
    </xf>
    <xf numFmtId="0" fontId="1" fillId="2" borderId="0" xfId="0" applyFont="1" applyFill="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4" fontId="2" fillId="0" borderId="0" xfId="0" applyNumberFormat="1" applyFont="1" applyAlignment="1">
      <alignment vertical="center" wrapText="1"/>
    </xf>
    <xf numFmtId="0" fontId="1" fillId="2" borderId="0" xfId="0" applyFont="1" applyFill="1" applyAlignment="1">
      <alignment horizontal="center" vertical="center" wrapText="1"/>
    </xf>
    <xf numFmtId="164" fontId="1" fillId="2"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4" borderId="0" xfId="0" applyFont="1" applyFill="1" applyAlignment="1">
      <alignment horizontal="center" vertical="center" wrapText="1"/>
    </xf>
    <xf numFmtId="165" fontId="2" fillId="4" borderId="0" xfId="0" applyNumberFormat="1" applyFont="1" applyFill="1" applyAlignment="1">
      <alignment horizontal="center" vertical="center" wrapText="1"/>
    </xf>
    <xf numFmtId="0" fontId="5" fillId="4" borderId="0" xfId="0" applyFont="1" applyFill="1" applyAlignment="1">
      <alignment horizontal="center" vertical="center" wrapText="1"/>
    </xf>
    <xf numFmtId="0" fontId="2" fillId="0" borderId="0" xfId="0" applyFont="1" applyAlignment="1">
      <alignment wrapText="1"/>
    </xf>
    <xf numFmtId="0" fontId="2" fillId="0" borderId="0" xfId="0" applyFont="1" applyAlignment="1">
      <alignment vertical="center" wrapText="1"/>
    </xf>
    <xf numFmtId="0" fontId="7" fillId="3" borderId="0" xfId="0" applyFont="1" applyFill="1" applyAlignment="1">
      <alignment horizontal="left" wrapText="1"/>
    </xf>
    <xf numFmtId="165" fontId="3" fillId="0" borderId="0" xfId="0" applyNumberFormat="1" applyFont="1" applyAlignment="1">
      <alignment horizontal="center" vertical="center" wrapText="1"/>
    </xf>
    <xf numFmtId="164" fontId="3" fillId="0" borderId="0" xfId="0" applyNumberFormat="1" applyFont="1" applyAlignment="1">
      <alignment horizontal="left" vertical="center" wrapText="1"/>
    </xf>
    <xf numFmtId="164" fontId="8"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3" fillId="0" borderId="0" xfId="0" applyFont="1" applyAlignment="1">
      <alignment vertical="center" wrapText="1"/>
    </xf>
    <xf numFmtId="164" fontId="3"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0" fontId="9" fillId="0" borderId="0" xfId="0" applyFont="1" applyAlignment="1">
      <alignment horizontal="center" vertical="center" wrapText="1"/>
    </xf>
    <xf numFmtId="0" fontId="2" fillId="0" borderId="1" xfId="0" applyFont="1" applyBorder="1" applyAlignment="1">
      <alignment horizontal="left" vertical="center" wrapText="1"/>
    </xf>
    <xf numFmtId="164" fontId="3" fillId="0" borderId="0" xfId="0" applyNumberFormat="1" applyFont="1" applyAlignment="1">
      <alignment horizontal="center" vertical="center" wrapText="1"/>
    </xf>
    <xf numFmtId="0" fontId="3" fillId="3" borderId="0" xfId="0" applyFont="1" applyFill="1" applyAlignment="1">
      <alignment vertical="center" wrapText="1"/>
    </xf>
    <xf numFmtId="164" fontId="2" fillId="0" borderId="0" xfId="0" applyNumberFormat="1" applyFont="1" applyAlignment="1">
      <alignment horizontal="left" vertical="center" wrapText="1"/>
    </xf>
    <xf numFmtId="0" fontId="10" fillId="0" borderId="0" xfId="0" applyFont="1" applyAlignment="1">
      <alignment horizontal="center" vertical="center" wrapText="1"/>
    </xf>
    <xf numFmtId="0" fontId="2" fillId="3" borderId="0" xfId="0" applyFont="1" applyFill="1" applyAlignment="1">
      <alignment horizontal="center" vertical="center" wrapText="1"/>
    </xf>
    <xf numFmtId="0" fontId="1" fillId="2" borderId="0" xfId="0" applyFont="1" applyFill="1" applyAlignment="1">
      <alignment horizontal="center" vertical="center" wrapText="1"/>
    </xf>
    <xf numFmtId="164" fontId="1" fillId="2" borderId="0" xfId="0" applyNumberFormat="1" applyFont="1" applyFill="1" applyAlignment="1">
      <alignment horizontal="center" vertical="center" wrapText="1"/>
    </xf>
    <xf numFmtId="167" fontId="7" fillId="0" borderId="0" xfId="0" applyNumberFormat="1" applyFont="1" applyAlignment="1">
      <alignment horizontal="center" vertical="center" wrapText="1"/>
    </xf>
    <xf numFmtId="168" fontId="3" fillId="4" borderId="0" xfId="0" applyNumberFormat="1" applyFont="1" applyFill="1" applyAlignment="1">
      <alignment horizontal="center" vertical="center" wrapText="1"/>
    </xf>
    <xf numFmtId="167" fontId="7" fillId="0" borderId="0" xfId="0" applyNumberFormat="1" applyFont="1" applyAlignment="1">
      <alignment horizontal="center" vertical="center" wrapText="1"/>
    </xf>
    <xf numFmtId="167" fontId="2" fillId="0" borderId="0" xfId="0" applyNumberFormat="1" applyFont="1" applyAlignment="1">
      <alignment horizontal="left" wrapText="1"/>
    </xf>
    <xf numFmtId="0" fontId="9" fillId="4" borderId="0" xfId="0" applyFont="1" applyFill="1" applyAlignment="1">
      <alignment horizontal="center" vertical="center" wrapText="1"/>
    </xf>
    <xf numFmtId="169" fontId="9" fillId="4" borderId="0" xfId="0" applyNumberFormat="1" applyFont="1" applyFill="1" applyAlignment="1">
      <alignment horizontal="center" vertical="center" wrapText="1"/>
    </xf>
    <xf numFmtId="167" fontId="2" fillId="0" borderId="0" xfId="0" applyNumberFormat="1" applyFont="1" applyAlignment="1">
      <alignment horizontal="left" vertical="center" wrapText="1"/>
    </xf>
    <xf numFmtId="4" fontId="9" fillId="4" borderId="0" xfId="0" applyNumberFormat="1" applyFont="1" applyFill="1" applyAlignment="1">
      <alignment horizontal="center" vertical="center" wrapText="1"/>
    </xf>
    <xf numFmtId="164" fontId="4" fillId="0" borderId="0" xfId="0" applyNumberFormat="1" applyFont="1" applyAlignment="1">
      <alignment horizontal="right" vertical="center" wrapText="1"/>
    </xf>
    <xf numFmtId="0" fontId="2" fillId="0" borderId="0" xfId="0" applyFont="1" applyAlignment="1">
      <alignment horizontal="left" vertical="center" wrapText="1"/>
    </xf>
    <xf numFmtId="0" fontId="12" fillId="3" borderId="0" xfId="0" applyFont="1" applyFill="1" applyAlignment="1">
      <alignment horizontal="left" vertical="center" wrapText="1"/>
    </xf>
    <xf numFmtId="165" fontId="3" fillId="4" borderId="0" xfId="0" applyNumberFormat="1" applyFont="1" applyFill="1" applyAlignment="1">
      <alignment horizontal="center" vertical="center" wrapText="1"/>
    </xf>
    <xf numFmtId="170" fontId="2" fillId="4" borderId="0" xfId="0" applyNumberFormat="1" applyFont="1" applyFill="1" applyAlignment="1">
      <alignment horizontal="center" vertical="center" wrapText="1"/>
    </xf>
    <xf numFmtId="171" fontId="2" fillId="4" borderId="0" xfId="0" applyNumberFormat="1" applyFont="1" applyFill="1" applyAlignment="1">
      <alignment horizontal="center" vertical="center" wrapText="1"/>
    </xf>
    <xf numFmtId="0" fontId="2" fillId="4" borderId="0" xfId="0" applyFont="1" applyFill="1" applyAlignment="1">
      <alignment horizontal="left" vertical="center" wrapText="1"/>
    </xf>
    <xf numFmtId="0" fontId="5" fillId="4" borderId="0" xfId="0" applyFont="1" applyFill="1" applyAlignment="1">
      <alignment horizontal="center" vertical="center" wrapText="1"/>
    </xf>
    <xf numFmtId="0" fontId="2" fillId="0" borderId="3" xfId="0" applyFont="1" applyBorder="1" applyAlignment="1">
      <alignment horizontal="left" vertical="center" wrapText="1"/>
    </xf>
    <xf numFmtId="165" fontId="2" fillId="0" borderId="0" xfId="0" applyNumberFormat="1" applyFont="1" applyAlignment="1">
      <alignment wrapText="1"/>
    </xf>
    <xf numFmtId="0" fontId="3" fillId="0" borderId="0" xfId="0" applyFont="1" applyAlignment="1">
      <alignment horizontal="center" vertical="center" wrapText="1"/>
    </xf>
    <xf numFmtId="0" fontId="0" fillId="0" borderId="0" xfId="0" applyFont="1" applyAlignment="1">
      <alignment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1" fillId="0" borderId="0" xfId="0" applyFont="1" applyAlignment="1">
      <alignment horizontal="left" vertical="center" wrapText="1"/>
    </xf>
    <xf numFmtId="164"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0" fontId="5" fillId="4" borderId="0" xfId="0" applyFont="1" applyFill="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171450</xdr:colOff>
      <xdr:row>49</xdr:row>
      <xdr:rowOff>9525</xdr:rowOff>
    </xdr:to>
    <xdr:sp macro="" textlink="">
      <xdr:nvSpPr>
        <xdr:cNvPr id="3080" name="Rectangle 8"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ikitravel.org/en/Rio_Dulce" TargetMode="External"/><Relationship Id="rId7" Type="http://schemas.openxmlformats.org/officeDocument/2006/relationships/drawing" Target="../drawings/drawing1.xml"/><Relationship Id="rId2" Type="http://schemas.openxmlformats.org/officeDocument/2006/relationships/hyperlink" Target="https://www.google.com.br/search?q=mapa+ciudad+guatemala+city&amp;num=100&amp;safe=active&amp;espv=2&amp;source=lnms&amp;tbm=isch&amp;sa=X&amp;ei=P6Y-VZOLF6LgsASe54DwDA&amp;ved=0CAcQ_AUoAQ&amp;biw=1600&amp;bih=799" TargetMode="External"/><Relationship Id="rId1" Type="http://schemas.openxmlformats.org/officeDocument/2006/relationships/hyperlink" Target="http://wikitravel.org/en/Antigua_Guatemala" TargetMode="External"/><Relationship Id="rId6" Type="http://schemas.openxmlformats.org/officeDocument/2006/relationships/hyperlink" Target="http://wikitravel.org/en/Monterrico" TargetMode="External"/><Relationship Id="rId5" Type="http://schemas.openxmlformats.org/officeDocument/2006/relationships/hyperlink" Target="http://wikitravel.org/en/Guatemala_City" TargetMode="External"/><Relationship Id="rId4" Type="http://schemas.openxmlformats.org/officeDocument/2006/relationships/hyperlink" Target="http://wikitravel.org/en/Livingston_(Guatemala)"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8"/>
  <sheetViews>
    <sheetView tabSelected="1" topLeftCell="A19" workbookViewId="0">
      <selection activeCell="J45" sqref="J45"/>
    </sheetView>
  </sheetViews>
  <sheetFormatPr defaultColWidth="14.42578125" defaultRowHeight="12.75" customHeight="1" x14ac:dyDescent="0.2"/>
  <cols>
    <col min="1" max="1" width="3.5703125" customWidth="1"/>
    <col min="2" max="2" width="6.140625" customWidth="1"/>
    <col min="3" max="3" width="18.85546875" customWidth="1"/>
    <col min="4" max="4" width="33.28515625" customWidth="1"/>
    <col min="5" max="6" width="12" customWidth="1"/>
    <col min="7" max="7" width="17.28515625" customWidth="1"/>
    <col min="8" max="8" width="12" customWidth="1"/>
    <col min="9" max="9" width="13.140625" customWidth="1"/>
    <col min="10" max="11" width="12" customWidth="1"/>
  </cols>
  <sheetData>
    <row r="1" spans="1:11" ht="21" customHeight="1" x14ac:dyDescent="0.2">
      <c r="A1" s="1"/>
      <c r="B1" s="1" t="s">
        <v>1</v>
      </c>
      <c r="C1" s="1" t="s">
        <v>2</v>
      </c>
      <c r="D1" s="60" t="s">
        <v>3</v>
      </c>
      <c r="E1" s="53"/>
      <c r="F1" s="8" t="s">
        <v>4</v>
      </c>
      <c r="G1" s="59" t="s">
        <v>5</v>
      </c>
      <c r="H1" s="53"/>
      <c r="I1" s="8" t="s">
        <v>6</v>
      </c>
      <c r="J1" s="8" t="s">
        <v>13</v>
      </c>
      <c r="K1" s="8" t="s">
        <v>7</v>
      </c>
    </row>
    <row r="2" spans="1:11" ht="25.5" x14ac:dyDescent="0.2">
      <c r="A2" s="10" t="s">
        <v>8</v>
      </c>
      <c r="B2" s="10">
        <v>9</v>
      </c>
      <c r="C2" s="11" t="s">
        <v>9</v>
      </c>
      <c r="D2" s="11" t="s">
        <v>10</v>
      </c>
      <c r="E2" s="12">
        <v>0</v>
      </c>
      <c r="F2" s="12" t="s">
        <v>14</v>
      </c>
      <c r="G2" s="11" t="s">
        <v>15</v>
      </c>
      <c r="H2" s="12">
        <v>61</v>
      </c>
      <c r="I2" s="12">
        <v>117</v>
      </c>
      <c r="J2" s="12">
        <v>0</v>
      </c>
      <c r="K2" s="11"/>
    </row>
    <row r="3" spans="1:11" ht="25.5" x14ac:dyDescent="0.2">
      <c r="A3" s="13" t="s">
        <v>11</v>
      </c>
      <c r="B3" s="13">
        <v>10</v>
      </c>
      <c r="C3" s="55" t="str">
        <f>HYPERLINK("http://wikitravel.org/en/Antigua_Guatemala","Antigua")</f>
        <v>Antigua</v>
      </c>
      <c r="D3" s="16" t="s">
        <v>16</v>
      </c>
      <c r="E3" s="24">
        <f>50+60+40</f>
        <v>150</v>
      </c>
      <c r="F3" s="24">
        <v>30</v>
      </c>
      <c r="G3" s="18" t="s">
        <v>15</v>
      </c>
      <c r="H3" s="24">
        <v>61</v>
      </c>
      <c r="I3" s="24">
        <v>70</v>
      </c>
      <c r="J3" s="24">
        <v>0</v>
      </c>
      <c r="K3" s="19" t="s">
        <v>7</v>
      </c>
    </row>
    <row r="4" spans="1:11" ht="25.5" x14ac:dyDescent="0.2">
      <c r="A4" s="10">
        <v>2</v>
      </c>
      <c r="B4" s="10">
        <v>11</v>
      </c>
      <c r="C4" s="53"/>
      <c r="D4" s="16" t="s">
        <v>17</v>
      </c>
      <c r="E4" s="24">
        <v>60</v>
      </c>
      <c r="F4" s="24">
        <v>39</v>
      </c>
      <c r="G4" s="20" t="s">
        <v>15</v>
      </c>
      <c r="H4" s="24">
        <v>37</v>
      </c>
      <c r="I4" s="24">
        <f>28</f>
        <v>28</v>
      </c>
      <c r="J4" s="24">
        <v>0</v>
      </c>
      <c r="K4" s="15"/>
    </row>
    <row r="5" spans="1:11" x14ac:dyDescent="0.2">
      <c r="A5" s="11">
        <v>3</v>
      </c>
      <c r="B5" s="11">
        <v>12</v>
      </c>
      <c r="C5" s="52" t="s">
        <v>18</v>
      </c>
      <c r="D5" s="14" t="s">
        <v>19</v>
      </c>
      <c r="E5" s="24">
        <v>0</v>
      </c>
      <c r="F5" s="24">
        <f>80+25</f>
        <v>105</v>
      </c>
      <c r="G5" s="21" t="s">
        <v>12</v>
      </c>
      <c r="H5" s="24">
        <v>60</v>
      </c>
      <c r="I5" s="24">
        <f>35+16</f>
        <v>51</v>
      </c>
      <c r="J5" s="24">
        <f>10+10</f>
        <v>20</v>
      </c>
    </row>
    <row r="6" spans="1:11" x14ac:dyDescent="0.2">
      <c r="A6" s="10">
        <v>4</v>
      </c>
      <c r="B6" s="10">
        <v>13</v>
      </c>
      <c r="C6" s="53"/>
      <c r="D6" s="22" t="s">
        <v>20</v>
      </c>
      <c r="E6" s="24">
        <v>0</v>
      </c>
      <c r="F6" s="24">
        <v>15</v>
      </c>
      <c r="G6" s="21" t="s">
        <v>12</v>
      </c>
      <c r="H6" s="24">
        <v>60</v>
      </c>
      <c r="I6" s="24">
        <f>43+2+425+6</f>
        <v>476</v>
      </c>
      <c r="J6" s="24">
        <f>8+2*7</f>
        <v>22</v>
      </c>
    </row>
    <row r="7" spans="1:11" x14ac:dyDescent="0.2">
      <c r="A7" s="11">
        <v>5</v>
      </c>
      <c r="B7" s="11">
        <v>14</v>
      </c>
      <c r="C7" s="53"/>
      <c r="D7" s="14" t="s">
        <v>21</v>
      </c>
      <c r="E7" s="24">
        <v>0</v>
      </c>
      <c r="F7" s="24">
        <v>50</v>
      </c>
      <c r="G7" s="18" t="s">
        <v>12</v>
      </c>
      <c r="H7" s="24">
        <v>60</v>
      </c>
      <c r="I7" s="24">
        <f>12+35+25/2+1</f>
        <v>60.5</v>
      </c>
      <c r="J7" s="24">
        <v>0</v>
      </c>
      <c r="K7" s="23"/>
    </row>
    <row r="8" spans="1:11" x14ac:dyDescent="0.2">
      <c r="A8" s="10">
        <v>6</v>
      </c>
      <c r="B8" s="10">
        <v>15</v>
      </c>
      <c r="C8" s="52" t="s">
        <v>22</v>
      </c>
      <c r="D8" s="22" t="s">
        <v>23</v>
      </c>
      <c r="E8" s="24">
        <v>0</v>
      </c>
      <c r="F8" s="24">
        <v>150</v>
      </c>
      <c r="G8" s="21" t="s">
        <v>24</v>
      </c>
      <c r="H8" s="24">
        <v>50</v>
      </c>
      <c r="I8" s="24">
        <f>49+15+15/2</f>
        <v>71.5</v>
      </c>
      <c r="J8" s="24">
        <f>15/2</f>
        <v>7.5</v>
      </c>
      <c r="K8" s="6"/>
    </row>
    <row r="9" spans="1:11" x14ac:dyDescent="0.2">
      <c r="A9" s="11" t="s">
        <v>8</v>
      </c>
      <c r="B9" s="11">
        <v>16</v>
      </c>
      <c r="C9" s="53"/>
      <c r="D9" s="14" t="s">
        <v>25</v>
      </c>
      <c r="E9" s="24">
        <f>20+20</f>
        <v>40</v>
      </c>
      <c r="F9" s="24">
        <v>50</v>
      </c>
      <c r="G9" s="21" t="s">
        <v>24</v>
      </c>
      <c r="H9" s="24">
        <v>50</v>
      </c>
      <c r="I9" s="24">
        <f>20+20+15/2+5+2</f>
        <v>54.5</v>
      </c>
      <c r="J9" s="24">
        <v>5</v>
      </c>
      <c r="K9" s="6"/>
    </row>
    <row r="10" spans="1:11" x14ac:dyDescent="0.2">
      <c r="A10" s="25" t="s">
        <v>11</v>
      </c>
      <c r="B10" s="25">
        <v>17</v>
      </c>
      <c r="C10" s="54" t="s">
        <v>26</v>
      </c>
      <c r="D10" s="14" t="s">
        <v>27</v>
      </c>
      <c r="E10" s="24">
        <v>0</v>
      </c>
      <c r="F10" s="24">
        <v>105</v>
      </c>
      <c r="G10" s="21" t="s">
        <v>28</v>
      </c>
      <c r="H10" s="24">
        <v>55</v>
      </c>
      <c r="I10" s="24">
        <f>10+20+5+2+20</f>
        <v>57</v>
      </c>
      <c r="J10" s="24">
        <f>8+5</f>
        <v>13</v>
      </c>
      <c r="K10" s="6"/>
    </row>
    <row r="11" spans="1:11" x14ac:dyDescent="0.2">
      <c r="A11" s="11">
        <v>2</v>
      </c>
      <c r="B11" s="11">
        <v>18</v>
      </c>
      <c r="C11" s="53"/>
      <c r="D11" s="22" t="s">
        <v>29</v>
      </c>
      <c r="E11" s="24">
        <v>150</v>
      </c>
      <c r="F11" s="24">
        <v>60</v>
      </c>
      <c r="G11" s="18" t="s">
        <v>28</v>
      </c>
      <c r="H11" s="24">
        <v>55</v>
      </c>
      <c r="I11" s="24">
        <f>15+10</f>
        <v>25</v>
      </c>
      <c r="J11" s="24">
        <v>20</v>
      </c>
      <c r="K11" s="23"/>
    </row>
    <row r="12" spans="1:11" x14ac:dyDescent="0.2">
      <c r="A12" s="10">
        <v>3</v>
      </c>
      <c r="B12" s="10">
        <v>19</v>
      </c>
      <c r="C12" s="53"/>
      <c r="D12" s="14" t="s">
        <v>30</v>
      </c>
      <c r="E12" s="24">
        <v>80</v>
      </c>
      <c r="F12" s="24">
        <v>200</v>
      </c>
      <c r="G12" s="18" t="s">
        <v>28</v>
      </c>
      <c r="H12" s="24">
        <v>55</v>
      </c>
      <c r="I12" s="24">
        <f>10+5+30</f>
        <v>45</v>
      </c>
      <c r="J12" s="24">
        <v>15</v>
      </c>
      <c r="K12" s="27"/>
    </row>
    <row r="13" spans="1:11" x14ac:dyDescent="0.2">
      <c r="A13" s="11">
        <v>4</v>
      </c>
      <c r="B13" s="11">
        <v>20</v>
      </c>
      <c r="C13" s="55" t="str">
        <f>HYPERLINK("http://wikitravel.org/en/Rio_Dulce","Rio Dulce")</f>
        <v>Rio Dulce</v>
      </c>
      <c r="D13" s="28" t="s">
        <v>31</v>
      </c>
      <c r="E13" s="24">
        <v>0</v>
      </c>
      <c r="F13" s="24">
        <f>10+65</f>
        <v>75</v>
      </c>
      <c r="G13" s="18" t="s">
        <v>32</v>
      </c>
      <c r="H13" s="24">
        <f>30+4+4</f>
        <v>38</v>
      </c>
      <c r="I13" s="24">
        <f>7+20+10/2+1</f>
        <v>33</v>
      </c>
      <c r="J13" s="24">
        <v>0</v>
      </c>
      <c r="K13" s="23"/>
    </row>
    <row r="14" spans="1:11" x14ac:dyDescent="0.2">
      <c r="A14" s="10">
        <v>5</v>
      </c>
      <c r="B14" s="10">
        <v>21</v>
      </c>
      <c r="C14" s="53"/>
      <c r="D14" s="14" t="s">
        <v>36</v>
      </c>
      <c r="E14" s="24">
        <f>15+15</f>
        <v>30</v>
      </c>
      <c r="F14" s="24">
        <v>10</v>
      </c>
      <c r="G14" s="18" t="s">
        <v>32</v>
      </c>
      <c r="H14" s="24">
        <v>30</v>
      </c>
      <c r="I14" s="24">
        <f>30+30+42.5</f>
        <v>102.5</v>
      </c>
      <c r="J14" s="24">
        <v>0</v>
      </c>
      <c r="K14" s="6"/>
    </row>
    <row r="15" spans="1:11" x14ac:dyDescent="0.2">
      <c r="A15" s="11">
        <v>6</v>
      </c>
      <c r="B15" s="11">
        <v>22</v>
      </c>
      <c r="C15" s="55" t="str">
        <f>HYPERLINK("http://wikitravel.org/en/Livingston_(Guatemala)","Livingston")</f>
        <v>Livingston</v>
      </c>
      <c r="D15" s="14" t="s">
        <v>37</v>
      </c>
      <c r="E15" s="24">
        <f>125+25</f>
        <v>150</v>
      </c>
      <c r="F15" s="24">
        <v>0</v>
      </c>
      <c r="G15" s="29" t="s">
        <v>38</v>
      </c>
      <c r="H15" s="24">
        <v>50</v>
      </c>
      <c r="I15" s="24">
        <f>20</f>
        <v>20</v>
      </c>
      <c r="J15" s="24">
        <v>0</v>
      </c>
      <c r="K15" s="6"/>
    </row>
    <row r="16" spans="1:11" ht="11.25" customHeight="1" x14ac:dyDescent="0.2">
      <c r="A16" s="10" t="s">
        <v>8</v>
      </c>
      <c r="B16" s="10">
        <v>23</v>
      </c>
      <c r="C16" s="53"/>
      <c r="D16" s="15" t="s">
        <v>39</v>
      </c>
      <c r="E16" s="24">
        <f>100+20+20</f>
        <v>140</v>
      </c>
      <c r="F16" s="24">
        <v>0</v>
      </c>
      <c r="G16" s="21" t="s">
        <v>38</v>
      </c>
      <c r="H16" s="24">
        <v>50</v>
      </c>
      <c r="I16" s="24">
        <f>12.5+25+30</f>
        <v>67.5</v>
      </c>
      <c r="J16" s="24">
        <f>7+10</f>
        <v>17</v>
      </c>
      <c r="K16" s="15"/>
    </row>
    <row r="17" spans="1:11" x14ac:dyDescent="0.2">
      <c r="A17" s="13" t="s">
        <v>11</v>
      </c>
      <c r="B17" s="13">
        <v>24</v>
      </c>
      <c r="C17" s="3" t="s">
        <v>40</v>
      </c>
      <c r="D17" s="15" t="s">
        <v>41</v>
      </c>
      <c r="E17" s="24">
        <v>80</v>
      </c>
      <c r="F17" s="24">
        <f>35+10+25+22.5+30+70+10+30</f>
        <v>232.5</v>
      </c>
      <c r="G17" s="29" t="s">
        <v>42</v>
      </c>
      <c r="H17" s="34">
        <v>100</v>
      </c>
      <c r="I17" s="34">
        <f>60+12.5+15+26+20+65</f>
        <v>198.5</v>
      </c>
      <c r="J17" s="34">
        <v>0</v>
      </c>
      <c r="K17" s="6"/>
    </row>
    <row r="18" spans="1:11" x14ac:dyDescent="0.2">
      <c r="A18" s="10">
        <v>2</v>
      </c>
      <c r="B18" s="10">
        <v>25</v>
      </c>
      <c r="C18" s="52" t="s">
        <v>43</v>
      </c>
      <c r="D18" s="14" t="s">
        <v>44</v>
      </c>
      <c r="E18" s="36">
        <v>0</v>
      </c>
      <c r="F18" s="36">
        <v>330</v>
      </c>
      <c r="G18" s="37" t="s">
        <v>42</v>
      </c>
      <c r="H18" s="36">
        <v>100</v>
      </c>
      <c r="I18" s="36">
        <f>10+15+13+12+10+7</f>
        <v>67</v>
      </c>
      <c r="J18" s="36">
        <v>0</v>
      </c>
      <c r="K18" s="6"/>
    </row>
    <row r="19" spans="1:11" ht="25.5" x14ac:dyDescent="0.2">
      <c r="A19" s="11">
        <v>3</v>
      </c>
      <c r="B19" s="11">
        <v>26</v>
      </c>
      <c r="C19" s="53"/>
      <c r="D19" s="28" t="s">
        <v>45</v>
      </c>
      <c r="E19" s="36">
        <f>154+66+60</f>
        <v>280</v>
      </c>
      <c r="F19" s="36">
        <v>0</v>
      </c>
      <c r="G19" s="40" t="s">
        <v>42</v>
      </c>
      <c r="H19" s="36">
        <v>100</v>
      </c>
      <c r="I19" s="36">
        <f>12+10</f>
        <v>22</v>
      </c>
      <c r="J19" s="36">
        <f>30+30</f>
        <v>60</v>
      </c>
      <c r="K19" s="6"/>
    </row>
    <row r="20" spans="1:11" x14ac:dyDescent="0.2">
      <c r="A20" s="10">
        <v>4</v>
      </c>
      <c r="B20" s="10">
        <v>27</v>
      </c>
      <c r="C20" s="52" t="s">
        <v>46</v>
      </c>
      <c r="D20" s="22" t="s">
        <v>47</v>
      </c>
      <c r="E20" s="36">
        <v>0</v>
      </c>
      <c r="F20" s="36">
        <f>330+40+542</f>
        <v>912</v>
      </c>
      <c r="G20" s="37" t="s">
        <v>48</v>
      </c>
      <c r="H20" s="36">
        <v>0</v>
      </c>
      <c r="I20" s="36">
        <f>25+32+125</f>
        <v>182</v>
      </c>
      <c r="J20" s="36">
        <v>40</v>
      </c>
      <c r="K20" s="6"/>
    </row>
    <row r="21" spans="1:11" x14ac:dyDescent="0.2">
      <c r="A21" s="11">
        <v>5</v>
      </c>
      <c r="B21" s="11">
        <v>28</v>
      </c>
      <c r="C21" s="53"/>
      <c r="D21" s="14" t="s">
        <v>50</v>
      </c>
      <c r="E21" s="36">
        <v>0</v>
      </c>
      <c r="F21" s="36">
        <v>0</v>
      </c>
      <c r="G21" s="37" t="s">
        <v>48</v>
      </c>
      <c r="H21" s="36">
        <v>0</v>
      </c>
      <c r="I21" s="36">
        <f>40+115+36/2+25/2+25/2</f>
        <v>198</v>
      </c>
      <c r="J21" s="36">
        <v>30</v>
      </c>
      <c r="K21" s="6"/>
    </row>
    <row r="22" spans="1:11" x14ac:dyDescent="0.2">
      <c r="A22" s="10">
        <v>6</v>
      </c>
      <c r="B22" s="10">
        <v>29</v>
      </c>
      <c r="C22" s="53"/>
      <c r="D22" s="15" t="s">
        <v>53</v>
      </c>
      <c r="E22" s="36">
        <v>0</v>
      </c>
      <c r="F22" s="36">
        <v>0</v>
      </c>
      <c r="G22" s="37" t="s">
        <v>48</v>
      </c>
      <c r="H22" s="36">
        <v>0</v>
      </c>
      <c r="I22" s="36">
        <f>55 +25+340/2</f>
        <v>250</v>
      </c>
      <c r="J22" s="36">
        <v>88</v>
      </c>
      <c r="K22" s="6"/>
    </row>
    <row r="23" spans="1:11" x14ac:dyDescent="0.2">
      <c r="A23" s="11" t="s">
        <v>8</v>
      </c>
      <c r="B23" s="11">
        <v>30</v>
      </c>
      <c r="C23" s="53"/>
      <c r="D23" s="15" t="s">
        <v>55</v>
      </c>
      <c r="E23" s="36">
        <v>0</v>
      </c>
      <c r="F23" s="36">
        <v>0</v>
      </c>
      <c r="G23" s="37" t="s">
        <v>48</v>
      </c>
      <c r="H23" s="36">
        <v>0</v>
      </c>
      <c r="I23" s="36">
        <f>55+20+(75+60)/2</f>
        <v>142.5</v>
      </c>
      <c r="J23" s="36">
        <f>30+30+30+30/2+35+40</f>
        <v>180</v>
      </c>
      <c r="K23" s="6"/>
    </row>
    <row r="24" spans="1:11" x14ac:dyDescent="0.2">
      <c r="A24" s="25" t="s">
        <v>11</v>
      </c>
      <c r="B24" s="25">
        <v>31</v>
      </c>
      <c r="C24" s="53"/>
      <c r="D24" s="14" t="s">
        <v>53</v>
      </c>
      <c r="E24" s="36">
        <f>6*21</f>
        <v>126</v>
      </c>
      <c r="F24" s="36">
        <v>0</v>
      </c>
      <c r="G24" s="37" t="s">
        <v>48</v>
      </c>
      <c r="H24" s="36">
        <v>0</v>
      </c>
      <c r="I24" s="36">
        <f>20+20/2+(150+195)/2*1.1+28/2</f>
        <v>233.75000000000003</v>
      </c>
      <c r="J24" s="36">
        <f>(80/2)*1.1</f>
        <v>44</v>
      </c>
      <c r="K24" s="15"/>
    </row>
    <row r="25" spans="1:11" x14ac:dyDescent="0.2">
      <c r="A25" s="11">
        <v>2</v>
      </c>
      <c r="B25" s="11">
        <v>1</v>
      </c>
      <c r="C25" s="53"/>
      <c r="D25" s="15" t="s">
        <v>58</v>
      </c>
      <c r="E25" s="36">
        <v>0</v>
      </c>
      <c r="F25" s="36">
        <f>20+1036/2+1165+50</f>
        <v>1753</v>
      </c>
      <c r="G25" s="21" t="s">
        <v>59</v>
      </c>
      <c r="H25" s="36">
        <f>360/2</f>
        <v>180</v>
      </c>
      <c r="I25" s="36">
        <f>65+(120-32)/2</f>
        <v>109</v>
      </c>
      <c r="J25" s="36">
        <v>32</v>
      </c>
      <c r="K25" s="15"/>
    </row>
    <row r="26" spans="1:11" x14ac:dyDescent="0.2">
      <c r="A26" s="10">
        <v>3</v>
      </c>
      <c r="B26" s="10">
        <v>2</v>
      </c>
      <c r="C26" s="30" t="str">
        <f>HYPERLINK("http://wikitravel.org/en/Guatemala_City","Guatemala City")</f>
        <v>Guatemala City</v>
      </c>
      <c r="D26" s="15" t="s">
        <v>60</v>
      </c>
      <c r="E26" s="17">
        <v>0</v>
      </c>
      <c r="F26" s="17">
        <v>25</v>
      </c>
      <c r="G26" s="44" t="s">
        <v>61</v>
      </c>
      <c r="H26" s="17">
        <v>65</v>
      </c>
      <c r="I26" s="17">
        <f>19</f>
        <v>19</v>
      </c>
      <c r="J26" s="17">
        <v>0</v>
      </c>
      <c r="K26" s="31"/>
    </row>
    <row r="27" spans="1:11" x14ac:dyDescent="0.2">
      <c r="A27" s="11">
        <v>4</v>
      </c>
      <c r="B27" s="11">
        <v>3</v>
      </c>
      <c r="C27" s="11" t="s">
        <v>33</v>
      </c>
      <c r="D27" s="11" t="s">
        <v>34</v>
      </c>
      <c r="E27" s="11" t="s">
        <v>0</v>
      </c>
      <c r="F27" s="45">
        <v>35</v>
      </c>
      <c r="G27" s="11" t="s">
        <v>0</v>
      </c>
      <c r="H27" s="11" t="s">
        <v>0</v>
      </c>
      <c r="I27" s="11"/>
      <c r="J27" s="46">
        <f>4+8.5*1.1</f>
        <v>13.350000000000001</v>
      </c>
      <c r="K27" s="47">
        <v>3187.77</v>
      </c>
    </row>
    <row r="28" spans="1:11" x14ac:dyDescent="0.2">
      <c r="A28" s="7"/>
      <c r="B28" s="7" t="s">
        <v>35</v>
      </c>
      <c r="C28" s="1"/>
      <c r="D28" s="32"/>
      <c r="E28" s="33"/>
      <c r="F28" s="33"/>
      <c r="G28" s="33"/>
      <c r="H28" s="33"/>
      <c r="I28" s="33"/>
      <c r="J28" s="33"/>
      <c r="K28" s="33"/>
    </row>
    <row r="29" spans="1:11" x14ac:dyDescent="0.2">
      <c r="A29" s="38"/>
      <c r="B29" s="38"/>
      <c r="C29" s="39"/>
      <c r="D29" s="35"/>
      <c r="E29" s="35">
        <f t="shared" ref="E29:F29" si="0">SUM(E2:E17,E26:E27)/$E$34+SUM(E18:E25)/$E$35</f>
        <v>498</v>
      </c>
      <c r="F29" s="35">
        <f t="shared" si="0"/>
        <v>1018.6071428571429</v>
      </c>
      <c r="G29" s="35"/>
      <c r="H29" s="35">
        <f t="shared" ref="H29:I29" si="1">SUM(H2:H17,H26:H27)/$E$34+SUM(H18:H25)/$E$35</f>
        <v>522.78571428571433</v>
      </c>
      <c r="I29" s="35">
        <f t="shared" si="1"/>
        <v>920.03571428571422</v>
      </c>
      <c r="J29" s="35">
        <f>SUM(J2:J17,J26)/$E$34+SUM(J18:J25)/$E$35+J27*E36</f>
        <v>169.5167857142857</v>
      </c>
      <c r="K29" s="35">
        <f>SUM(E29:J29)+SUM(K31:K34)/$E$34+K35/$E$36+K36*$E$37+K37/$E$36</f>
        <v>3128.9453571428571</v>
      </c>
    </row>
    <row r="30" spans="1:11" x14ac:dyDescent="0.2">
      <c r="A30" s="4"/>
      <c r="B30" s="57" t="s">
        <v>49</v>
      </c>
      <c r="C30" s="53"/>
      <c r="D30" s="2"/>
      <c r="E30" s="5"/>
      <c r="F30" s="6"/>
      <c r="G30" s="42"/>
      <c r="I30" s="61" t="s">
        <v>51</v>
      </c>
      <c r="J30" s="53"/>
      <c r="K30" s="53"/>
    </row>
    <row r="31" spans="1:11" x14ac:dyDescent="0.2">
      <c r="A31" s="9"/>
      <c r="B31" s="57" t="s">
        <v>52</v>
      </c>
      <c r="C31" s="53"/>
      <c r="D31" s="56" t="s">
        <v>62</v>
      </c>
      <c r="E31" s="53"/>
      <c r="F31" s="53"/>
      <c r="G31" s="53"/>
      <c r="H31" s="15"/>
      <c r="I31" s="14"/>
    </row>
    <row r="32" spans="1:11" ht="15.75" customHeight="1" x14ac:dyDescent="0.2">
      <c r="A32" s="3"/>
      <c r="B32" s="58" t="str">
        <f>HYPERLINK("http://wikitravel.org/en/Monterrico","Monterrico")</f>
        <v>Monterrico</v>
      </c>
      <c r="C32" s="53"/>
      <c r="D32" s="56" t="s">
        <v>54</v>
      </c>
      <c r="E32" s="53"/>
      <c r="F32" s="53"/>
      <c r="G32" s="53"/>
      <c r="H32" s="15"/>
      <c r="I32" s="14"/>
    </row>
    <row r="33" spans="1:11" x14ac:dyDescent="0.2">
      <c r="A33" s="20"/>
      <c r="B33" s="57" t="s">
        <v>56</v>
      </c>
      <c r="C33" s="53"/>
      <c r="D33" s="56" t="s">
        <v>57</v>
      </c>
      <c r="E33" s="53"/>
      <c r="F33" s="53"/>
      <c r="G33" s="53"/>
      <c r="H33" s="15"/>
      <c r="I33" s="14"/>
    </row>
    <row r="34" spans="1:11" x14ac:dyDescent="0.2">
      <c r="A34" s="43"/>
      <c r="B34" s="57"/>
      <c r="C34" s="53"/>
      <c r="D34" s="48" t="s">
        <v>63</v>
      </c>
      <c r="E34" s="41">
        <v>2</v>
      </c>
      <c r="F34" s="43"/>
      <c r="G34" s="14">
        <v>10</v>
      </c>
      <c r="H34">
        <f t="shared" ref="H34:H36" si="2">G34/$E$34</f>
        <v>5</v>
      </c>
      <c r="I34" s="15"/>
      <c r="J34" s="15"/>
      <c r="K34" s="26"/>
    </row>
    <row r="35" spans="1:11" x14ac:dyDescent="0.2">
      <c r="A35" s="20"/>
      <c r="B35" s="43"/>
      <c r="C35" s="43"/>
      <c r="D35" s="48" t="s">
        <v>64</v>
      </c>
      <c r="E35" s="49">
        <v>7</v>
      </c>
      <c r="F35" s="43"/>
      <c r="G35" s="14">
        <v>20</v>
      </c>
      <c r="H35">
        <f t="shared" si="2"/>
        <v>10</v>
      </c>
      <c r="I35" s="15"/>
      <c r="J35" s="15"/>
      <c r="K35" s="26"/>
    </row>
    <row r="36" spans="1:11" x14ac:dyDescent="0.2">
      <c r="A36" s="20"/>
      <c r="B36" s="43"/>
      <c r="C36" s="43"/>
      <c r="D36" s="48" t="s">
        <v>65</v>
      </c>
      <c r="E36" s="49">
        <v>3.15</v>
      </c>
      <c r="F36" s="43"/>
      <c r="G36" s="14">
        <v>50</v>
      </c>
      <c r="H36">
        <f t="shared" si="2"/>
        <v>25</v>
      </c>
      <c r="I36" s="15"/>
      <c r="J36" s="15"/>
      <c r="K36" s="26"/>
    </row>
    <row r="37" spans="1:11" x14ac:dyDescent="0.2">
      <c r="A37" s="20"/>
      <c r="B37" s="43"/>
      <c r="C37" s="43"/>
      <c r="D37" s="43"/>
      <c r="E37" s="43"/>
      <c r="F37" s="43"/>
      <c r="G37" s="43"/>
      <c r="H37" s="43"/>
      <c r="I37" s="62"/>
      <c r="J37" s="63"/>
      <c r="K37" s="50"/>
    </row>
    <row r="38" spans="1:11" x14ac:dyDescent="0.2">
      <c r="A38" s="20"/>
      <c r="B38" s="43"/>
      <c r="C38" s="43"/>
      <c r="D38" s="43"/>
      <c r="E38" s="43"/>
      <c r="F38" s="43"/>
      <c r="G38" s="43"/>
      <c r="H38" s="43"/>
      <c r="K38" s="26"/>
    </row>
    <row r="39" spans="1:11" x14ac:dyDescent="0.2">
      <c r="A39" s="20"/>
      <c r="B39" s="43"/>
      <c r="C39" s="43"/>
      <c r="D39" s="43"/>
      <c r="E39" s="43"/>
      <c r="F39" s="43"/>
      <c r="G39" s="43"/>
      <c r="H39" s="43"/>
      <c r="I39" s="14"/>
      <c r="J39" s="24"/>
      <c r="K39" s="51"/>
    </row>
    <row r="40" spans="1:11" x14ac:dyDescent="0.2">
      <c r="A40" s="20"/>
      <c r="B40" s="43"/>
      <c r="C40" s="43"/>
      <c r="D40" s="43"/>
      <c r="E40" s="43"/>
      <c r="F40" s="43"/>
      <c r="G40" s="43"/>
      <c r="H40" s="43"/>
      <c r="I40" s="14"/>
      <c r="J40" s="14"/>
    </row>
    <row r="41" spans="1:11" x14ac:dyDescent="0.2">
      <c r="A41" s="20"/>
      <c r="B41" s="43"/>
      <c r="C41" s="43"/>
      <c r="D41" s="43"/>
      <c r="E41" s="43"/>
      <c r="F41" s="43"/>
      <c r="G41" s="43"/>
      <c r="H41" s="43"/>
      <c r="I41" s="14"/>
      <c r="J41" s="14"/>
    </row>
    <row r="42" spans="1:11" x14ac:dyDescent="0.2">
      <c r="A42" s="20"/>
      <c r="B42" s="43"/>
      <c r="C42" s="43"/>
      <c r="D42" s="43"/>
      <c r="E42" s="43"/>
      <c r="F42" s="43"/>
      <c r="G42" s="43"/>
      <c r="H42" s="43"/>
      <c r="I42" s="43"/>
      <c r="J42" s="43"/>
      <c r="K42" s="43"/>
    </row>
    <row r="43" spans="1:11" x14ac:dyDescent="0.2">
      <c r="A43" s="20"/>
      <c r="B43" s="20"/>
      <c r="C43" s="20"/>
      <c r="D43" s="15"/>
      <c r="E43" s="15"/>
      <c r="F43" s="15"/>
      <c r="G43" s="15"/>
      <c r="H43" s="15"/>
      <c r="I43" s="15"/>
      <c r="J43" s="15"/>
      <c r="K43" s="15"/>
    </row>
    <row r="44" spans="1:11" x14ac:dyDescent="0.2">
      <c r="A44" s="20"/>
      <c r="B44" s="20"/>
      <c r="C44" s="20"/>
      <c r="D44" s="15"/>
      <c r="E44" s="15"/>
      <c r="F44" s="15"/>
      <c r="G44" s="15"/>
      <c r="H44" s="15"/>
      <c r="I44" s="15"/>
      <c r="J44" s="15"/>
      <c r="K44" s="15"/>
    </row>
    <row r="45" spans="1:11" x14ac:dyDescent="0.2">
      <c r="A45" s="20"/>
      <c r="B45" s="20"/>
      <c r="C45" s="20"/>
      <c r="D45" s="15"/>
      <c r="E45" s="15"/>
      <c r="F45" s="15"/>
      <c r="G45" s="15"/>
      <c r="H45" s="15"/>
      <c r="I45" s="15"/>
      <c r="J45" s="15"/>
      <c r="K45" s="15"/>
    </row>
    <row r="46" spans="1:11" x14ac:dyDescent="0.2">
      <c r="A46" s="20"/>
      <c r="B46" s="20"/>
      <c r="C46" s="20"/>
      <c r="D46" s="15"/>
      <c r="E46" s="15"/>
      <c r="F46" s="15"/>
      <c r="G46" s="15"/>
      <c r="H46" s="15"/>
      <c r="I46" s="15"/>
      <c r="J46" s="15"/>
      <c r="K46" s="15"/>
    </row>
    <row r="47" spans="1:11" x14ac:dyDescent="0.2">
      <c r="A47" s="20"/>
      <c r="B47" s="20"/>
      <c r="C47" s="20"/>
      <c r="D47" s="15"/>
      <c r="E47" s="15"/>
      <c r="F47" s="15"/>
      <c r="G47" s="15"/>
      <c r="H47" s="15"/>
      <c r="I47" s="15"/>
      <c r="J47" s="15"/>
      <c r="K47" s="15"/>
    </row>
    <row r="48" spans="1:11" x14ac:dyDescent="0.2">
      <c r="A48" s="20"/>
      <c r="B48" s="20"/>
      <c r="C48" s="20"/>
      <c r="D48" s="15"/>
      <c r="E48" s="15"/>
      <c r="F48" s="15"/>
      <c r="G48" s="15"/>
      <c r="H48" s="15"/>
      <c r="I48" s="15"/>
      <c r="J48" s="15"/>
      <c r="K48" s="15"/>
    </row>
  </sheetData>
  <mergeCells count="20">
    <mergeCell ref="I30:K30"/>
    <mergeCell ref="I37:J37"/>
    <mergeCell ref="D31:G31"/>
    <mergeCell ref="B31:C31"/>
    <mergeCell ref="C5:C7"/>
    <mergeCell ref="B30:C30"/>
    <mergeCell ref="B34:C34"/>
    <mergeCell ref="G1:H1"/>
    <mergeCell ref="D1:E1"/>
    <mergeCell ref="C18:C19"/>
    <mergeCell ref="C20:C25"/>
    <mergeCell ref="C13:C14"/>
    <mergeCell ref="C15:C16"/>
    <mergeCell ref="D32:G32"/>
    <mergeCell ref="C8:C9"/>
    <mergeCell ref="C10:C12"/>
    <mergeCell ref="C3:C4"/>
    <mergeCell ref="D33:G33"/>
    <mergeCell ref="B33:C33"/>
    <mergeCell ref="B32:C32"/>
  </mergeCells>
  <hyperlinks>
    <hyperlink ref="C3" r:id="rId1" display="http://wikitravel.org/en/Antigua_Guatemala"/>
    <hyperlink ref="K3" r:id="rId2" location="imgrc=YoobWLBcGbfROM%253A%3BTgaGCynuVwq36M%3Bhttp%253A%252F%252Fwww.nodo50.org%252Fpchiapas%252Fguate%252Fmapas%252Fciudad.jpg%3Bhttp%253A%252F%252Fwww.skyscrapercity.com%252Fshowthread.php%253Ft%253D636514%2526page%253D14%3B1000%3B731"/>
    <hyperlink ref="C13" r:id="rId3" display="http://wikitravel.org/en/Rio_Dulce"/>
    <hyperlink ref="C15" r:id="rId4" display="http://wikitravel.org/en/Livingston_(Guatemala)"/>
    <hyperlink ref="C26" r:id="rId5" display="http://wikitravel.org/en/Guatemala_City"/>
    <hyperlink ref="B32" r:id="rId6" display="http://wikitravel.org/en/Monterrico"/>
  </hyperlinks>
  <pageMargins left="0.511811024" right="0.511811024" top="0.78740157499999996" bottom="0.78740157499999996" header="0.31496062000000002" footer="0.31496062000000002"/>
  <drawing r:id="rId7"/>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Itinerário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Henrique Gurjão de Carvalho Amaral - GAB. DESA. LEILA ARLANCH</dc:creator>
  <cp:lastModifiedBy>tjdft</cp:lastModifiedBy>
  <dcterms:modified xsi:type="dcterms:W3CDTF">2015-06-05T21:40:02Z</dcterms:modified>
</cp:coreProperties>
</file>