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S2" i="1"/>
  <c r="P18"/>
  <c r="G8"/>
  <c r="F8"/>
  <c r="P10"/>
  <c r="M24"/>
  <c r="L13"/>
  <c r="L14" s="1"/>
  <c r="K14"/>
  <c r="G3"/>
  <c r="P20"/>
  <c r="P19"/>
  <c r="S4"/>
  <c r="S3"/>
  <c r="K8"/>
  <c r="P24"/>
  <c r="Q24" s="1"/>
  <c r="L20"/>
  <c r="L19"/>
  <c r="O6"/>
  <c r="O5"/>
  <c r="L24"/>
  <c r="L8"/>
  <c r="K10"/>
  <c r="T18"/>
  <c r="U17"/>
  <c r="T17"/>
  <c r="T15"/>
  <c r="L18"/>
  <c r="O2"/>
  <c r="L11"/>
  <c r="L9"/>
  <c r="C19"/>
  <c r="C18"/>
  <c r="B18"/>
  <c r="K7"/>
  <c r="L7" s="1"/>
  <c r="I20"/>
  <c r="I23"/>
  <c r="G6"/>
  <c r="G7" s="1"/>
  <c r="F7"/>
  <c r="Q25" l="1"/>
  <c r="M25"/>
  <c r="G22"/>
  <c r="O10"/>
  <c r="P11" s="1"/>
  <c r="K13"/>
  <c r="S8"/>
  <c r="L10"/>
  <c r="P25"/>
  <c r="L25"/>
  <c r="B19"/>
  <c r="G19"/>
  <c r="G20" s="1"/>
  <c r="G15"/>
  <c r="F16"/>
  <c r="G23" s="1"/>
  <c r="T8" l="1"/>
  <c r="T9" s="1"/>
  <c r="O11"/>
  <c r="S9"/>
  <c r="N28"/>
  <c r="O28" s="1"/>
  <c r="F17"/>
  <c r="N29" l="1"/>
  <c r="O29" s="1"/>
</calcChain>
</file>

<file path=xl/sharedStrings.xml><?xml version="1.0" encoding="utf-8"?>
<sst xmlns="http://schemas.openxmlformats.org/spreadsheetml/2006/main" count="83" uniqueCount="60">
  <si>
    <t>TRANSPORTE</t>
  </si>
  <si>
    <t>AEROPORTOxHOSTEL</t>
  </si>
  <si>
    <t>ONIBUS</t>
  </si>
  <si>
    <t>JIPE</t>
  </si>
  <si>
    <t>BOTE</t>
  </si>
  <si>
    <t>TAXA</t>
  </si>
  <si>
    <t>TAXA DOCA</t>
  </si>
  <si>
    <t>TRANSPORTE ILHA</t>
  </si>
  <si>
    <t>PANAMAxSAN BLAS</t>
  </si>
  <si>
    <t>PASSEIOS PANAMA</t>
  </si>
  <si>
    <t>TRANSPORTES</t>
  </si>
  <si>
    <t>PANAMAxBOCAS</t>
  </si>
  <si>
    <t>BOCASxPUERTO</t>
  </si>
  <si>
    <t>PASSEIOS PUERTO</t>
  </si>
  <si>
    <t>PUERTOxSAN JOSE</t>
  </si>
  <si>
    <t>SAN JOSExPANAMA</t>
  </si>
  <si>
    <t>HOSPEDAGEM (DIARIAS)</t>
  </si>
  <si>
    <t>REFEIÇÕES (2xDIA)</t>
  </si>
  <si>
    <t>(PASSAGEM AEREA) GRU - PNM</t>
  </si>
  <si>
    <t>QUANTIDADE DIAS</t>
  </si>
  <si>
    <t>CANAL PANAMA</t>
  </si>
  <si>
    <t>TOURS, PASSEIOS, ROLES</t>
  </si>
  <si>
    <t>TOUR ILHAS SAN BLAS</t>
  </si>
  <si>
    <t>TOUR ILHAS BOCAS</t>
  </si>
  <si>
    <t>TOUR PUERTO VIEJO</t>
  </si>
  <si>
    <t>ROLES</t>
  </si>
  <si>
    <t>TOTAL GERAL</t>
  </si>
  <si>
    <t>P/DIA</t>
  </si>
  <si>
    <t>ARREDONDAMENTO</t>
  </si>
  <si>
    <t>TAXI/AVIÃO</t>
  </si>
  <si>
    <t>TOTAL SEM AEREO</t>
  </si>
  <si>
    <t>*vulcão e parque em san jose</t>
  </si>
  <si>
    <t>CERVEJA OU AGUA</t>
  </si>
  <si>
    <t>BILHETE ÚNICO</t>
  </si>
  <si>
    <t>TOTAL</t>
  </si>
  <si>
    <t>TOTAL POR DIA</t>
  </si>
  <si>
    <t>PASSEIOS</t>
  </si>
  <si>
    <t>LEMBRANÇAS</t>
  </si>
  <si>
    <t>TAXI ATÉ HOSTEL</t>
  </si>
  <si>
    <t>ÔNIBUS</t>
  </si>
  <si>
    <t>REFEIÇÕES (2X AO DIA)</t>
  </si>
  <si>
    <t>HOSPEDAGEM</t>
  </si>
  <si>
    <t>ÔNIBUS - PNM - BDT</t>
  </si>
  <si>
    <t>TOUR PELAS ILHAS</t>
  </si>
  <si>
    <t>ÔNIBUS BDT - PVT</t>
  </si>
  <si>
    <t>CANAL DO PANAMÁ</t>
  </si>
  <si>
    <t>TOURS, PASSEIOS</t>
  </si>
  <si>
    <t>TOURS, PASSEIO</t>
  </si>
  <si>
    <t>ÔNIBUS PVT - SJ + TAXIS</t>
  </si>
  <si>
    <t>SAN BLÁS (7 DIAS)</t>
  </si>
  <si>
    <t>HOSPEDAGEM (7 DIAS)</t>
  </si>
  <si>
    <t>PUERTO VIEJO (7 DIAS, 3 NA CHEGADA E 4 NA PARTIDA)</t>
  </si>
  <si>
    <t>PANAMÁ (4 DIAS, 2 CHEGADA E 2 NA PARTIDA)</t>
  </si>
  <si>
    <t>BOCAS DEL TORO (6 DIAS, 3 CHEGADA E 3 NA PARTIDA)</t>
  </si>
  <si>
    <t>TOTAL SEM AEREO (27 DIAS)</t>
  </si>
  <si>
    <t>TOTAL COM AEREO (27 DIAS)</t>
  </si>
  <si>
    <t>SAN JOSE (3 DIAS)</t>
  </si>
  <si>
    <t>3549-2672</t>
  </si>
  <si>
    <t>13/06 as 03:30 am e volta 10/07 as 11:48</t>
  </si>
  <si>
    <t>TAXA DO DOLAR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</si>
</sst>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-[$$-409]* #,##0.00_ ;_-[$$-409]* \-#,##0.00\ ;_-[$$-409]* &quot;-&quot;??_ ;_-@_ "/>
    <numFmt numFmtId="165" formatCode="_-[$R$-416]\ * #,##0.00_-;\-[$R$-416]\ * #,##0.00_-;_-[$R$-416]\ 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44" fontId="0" fillId="0" borderId="1" xfId="1" applyFont="1" applyBorder="1"/>
    <xf numFmtId="44" fontId="0" fillId="0" borderId="2" xfId="1" applyFont="1" applyBorder="1"/>
    <xf numFmtId="0" fontId="0" fillId="2" borderId="1" xfId="0" applyNumberFormat="1" applyFill="1" applyBorder="1"/>
    <xf numFmtId="0" fontId="0" fillId="0" borderId="1" xfId="0" applyNumberFormat="1" applyBorder="1"/>
    <xf numFmtId="165" fontId="0" fillId="0" borderId="1" xfId="0" applyNumberFormat="1" applyBorder="1"/>
    <xf numFmtId="0" fontId="0" fillId="0" borderId="3" xfId="0" applyBorder="1"/>
    <xf numFmtId="164" fontId="0" fillId="0" borderId="1" xfId="1" applyNumberFormat="1" applyFont="1" applyBorder="1"/>
    <xf numFmtId="164" fontId="0" fillId="0" borderId="0" xfId="0" applyNumberFormat="1" applyBorder="1"/>
    <xf numFmtId="0" fontId="0" fillId="0" borderId="0" xfId="0" applyBorder="1"/>
    <xf numFmtId="44" fontId="0" fillId="0" borderId="1" xfId="0" applyNumberFormat="1" applyBorder="1"/>
    <xf numFmtId="164" fontId="0" fillId="0" borderId="4" xfId="0" applyNumberFormat="1" applyBorder="1"/>
    <xf numFmtId="0" fontId="0" fillId="0" borderId="4" xfId="0" applyBorder="1"/>
    <xf numFmtId="44" fontId="0" fillId="0" borderId="0" xfId="1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44" fontId="2" fillId="0" borderId="0" xfId="1" applyFont="1"/>
    <xf numFmtId="44" fontId="2" fillId="0" borderId="0" xfId="0" applyNumberFormat="1" applyFont="1"/>
    <xf numFmtId="164" fontId="2" fillId="2" borderId="1" xfId="0" applyNumberFormat="1" applyFont="1" applyFill="1" applyBorder="1"/>
    <xf numFmtId="0" fontId="2" fillId="2" borderId="1" xfId="0" applyFont="1" applyFill="1" applyBorder="1"/>
    <xf numFmtId="165" fontId="0" fillId="0" borderId="0" xfId="0" applyNumberFormat="1" applyAlignment="1">
      <alignment horizontal="left"/>
    </xf>
    <xf numFmtId="44" fontId="2" fillId="2" borderId="1" xfId="1" applyFont="1" applyFill="1" applyBorder="1"/>
    <xf numFmtId="2" fontId="0" fillId="0" borderId="0" xfId="0" applyNumberFormat="1"/>
    <xf numFmtId="44" fontId="0" fillId="0" borderId="0" xfId="0" applyNumberFormat="1"/>
    <xf numFmtId="16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tabSelected="1" topLeftCell="J1" zoomScale="90" zoomScaleNormal="90" workbookViewId="0">
      <selection activeCell="L28" sqref="L28"/>
    </sheetView>
  </sheetViews>
  <sheetFormatPr defaultRowHeight="15"/>
  <cols>
    <col min="1" max="2" width="19.85546875" bestFit="1" customWidth="1"/>
    <col min="3" max="3" width="12.140625" bestFit="1" customWidth="1"/>
    <col min="4" max="4" width="2.85546875" customWidth="1"/>
    <col min="5" max="5" width="23.140625" bestFit="1" customWidth="1"/>
    <col min="6" max="6" width="22.85546875" bestFit="1" customWidth="1"/>
    <col min="7" max="7" width="28.85546875" bestFit="1" customWidth="1"/>
    <col min="8" max="8" width="27.42578125" bestFit="1" customWidth="1"/>
    <col min="9" max="9" width="19.140625" bestFit="1" customWidth="1"/>
    <col min="10" max="10" width="13.140625" bestFit="1" customWidth="1"/>
    <col min="11" max="11" width="15" customWidth="1"/>
    <col min="12" max="12" width="18.7109375" bestFit="1" customWidth="1"/>
    <col min="13" max="13" width="21.140625" bestFit="1" customWidth="1"/>
    <col min="14" max="14" width="14.42578125" bestFit="1" customWidth="1"/>
    <col min="15" max="15" width="13.7109375" customWidth="1"/>
    <col min="16" max="16" width="25.7109375" customWidth="1"/>
    <col min="17" max="17" width="12.5703125" customWidth="1"/>
    <col min="18" max="19" width="11.5703125" bestFit="1" customWidth="1"/>
    <col min="20" max="20" width="14.85546875" customWidth="1"/>
    <col min="21" max="21" width="12.7109375" bestFit="1" customWidth="1"/>
  </cols>
  <sheetData>
    <row r="1" spans="1:21">
      <c r="G1" s="3" t="s">
        <v>18</v>
      </c>
      <c r="K1" s="18" t="s">
        <v>49</v>
      </c>
      <c r="O1" s="18" t="s">
        <v>52</v>
      </c>
      <c r="S1" s="18" t="s">
        <v>56</v>
      </c>
    </row>
    <row r="2" spans="1:21">
      <c r="A2" s="1"/>
      <c r="B2" s="1"/>
      <c r="C2" s="1"/>
      <c r="D2" s="1"/>
      <c r="E2" s="1"/>
      <c r="G2" s="4">
        <v>652.97</v>
      </c>
      <c r="H2" s="1"/>
      <c r="K2" s="1">
        <v>60</v>
      </c>
      <c r="L2" t="s">
        <v>3</v>
      </c>
      <c r="O2" s="1">
        <f>30*2</f>
        <v>60</v>
      </c>
      <c r="P2" t="s">
        <v>38</v>
      </c>
      <c r="S2" s="1">
        <f>(49*2)+60</f>
        <v>158</v>
      </c>
      <c r="T2" t="s">
        <v>48</v>
      </c>
    </row>
    <row r="3" spans="1:21">
      <c r="G3" s="6">
        <f>G2*3</f>
        <v>1958.91</v>
      </c>
      <c r="K3" s="1">
        <v>30</v>
      </c>
      <c r="L3" t="s">
        <v>4</v>
      </c>
      <c r="O3" s="1">
        <v>2</v>
      </c>
      <c r="P3" t="s">
        <v>33</v>
      </c>
      <c r="R3" s="1">
        <v>20</v>
      </c>
      <c r="S3" s="1">
        <f>R3*3</f>
        <v>60</v>
      </c>
      <c r="T3" t="s">
        <v>40</v>
      </c>
    </row>
    <row r="4" spans="1:21">
      <c r="E4" s="3"/>
      <c r="F4" s="3" t="s">
        <v>16</v>
      </c>
      <c r="G4" s="3" t="s">
        <v>17</v>
      </c>
      <c r="K4" s="1">
        <v>20</v>
      </c>
      <c r="L4" t="s">
        <v>5</v>
      </c>
      <c r="O4" s="1">
        <v>4</v>
      </c>
      <c r="P4" t="s">
        <v>39</v>
      </c>
      <c r="R4" s="1">
        <v>13</v>
      </c>
      <c r="S4" s="1">
        <f>R4*3</f>
        <v>39</v>
      </c>
      <c r="T4" t="s">
        <v>41</v>
      </c>
    </row>
    <row r="5" spans="1:21">
      <c r="E5" s="3"/>
      <c r="F5" s="4">
        <v>16</v>
      </c>
      <c r="G5" s="4">
        <v>10</v>
      </c>
      <c r="K5" s="1">
        <v>2</v>
      </c>
      <c r="L5" t="s">
        <v>6</v>
      </c>
      <c r="N5" s="1">
        <v>10</v>
      </c>
      <c r="O5" s="1">
        <f>N5*4</f>
        <v>40</v>
      </c>
      <c r="P5" t="s">
        <v>40</v>
      </c>
      <c r="S5" s="1">
        <v>14</v>
      </c>
      <c r="T5" t="s">
        <v>32</v>
      </c>
    </row>
    <row r="6" spans="1:21">
      <c r="E6" s="3" t="s">
        <v>19</v>
      </c>
      <c r="F6" s="7">
        <v>27</v>
      </c>
      <c r="G6" s="8">
        <f>F6</f>
        <v>27</v>
      </c>
      <c r="K6" s="1">
        <v>20</v>
      </c>
      <c r="L6" s="2" t="s">
        <v>7</v>
      </c>
      <c r="N6" s="1">
        <v>16</v>
      </c>
      <c r="O6" s="1">
        <f>N6*4</f>
        <v>64</v>
      </c>
      <c r="P6" t="s">
        <v>41</v>
      </c>
      <c r="S6" s="1">
        <v>10</v>
      </c>
      <c r="T6" t="s">
        <v>37</v>
      </c>
    </row>
    <row r="7" spans="1:21">
      <c r="E7" s="3"/>
      <c r="F7" s="4">
        <f>F5*F6</f>
        <v>432</v>
      </c>
      <c r="G7" s="4">
        <f>G5*G6</f>
        <v>270</v>
      </c>
      <c r="H7" s="2"/>
      <c r="K7" s="1">
        <f>SUM(K2:K6)</f>
        <v>132</v>
      </c>
      <c r="L7" s="2">
        <f>K7*3</f>
        <v>396</v>
      </c>
      <c r="M7" t="s">
        <v>0</v>
      </c>
      <c r="O7" s="1">
        <v>16</v>
      </c>
      <c r="P7" t="s">
        <v>32</v>
      </c>
      <c r="S7" s="1">
        <v>45</v>
      </c>
      <c r="T7" t="s">
        <v>47</v>
      </c>
    </row>
    <row r="8" spans="1:21">
      <c r="A8" s="3" t="s">
        <v>10</v>
      </c>
      <c r="B8" s="3" t="s">
        <v>2</v>
      </c>
      <c r="C8" s="3" t="s">
        <v>29</v>
      </c>
      <c r="D8" s="10"/>
      <c r="E8" s="10"/>
      <c r="F8" s="9">
        <f>F7*L28</f>
        <v>1412.64</v>
      </c>
      <c r="G8" s="9">
        <f>G7*L28</f>
        <v>882.9</v>
      </c>
      <c r="J8" s="1">
        <v>26</v>
      </c>
      <c r="K8" s="1">
        <f>J8*7</f>
        <v>182</v>
      </c>
      <c r="L8" s="2">
        <f>K8*3</f>
        <v>546</v>
      </c>
      <c r="M8" t="s">
        <v>50</v>
      </c>
      <c r="O8" s="1">
        <v>10</v>
      </c>
      <c r="P8" t="s">
        <v>37</v>
      </c>
      <c r="S8" s="19">
        <f>SUM(S2:S7)</f>
        <v>326</v>
      </c>
      <c r="T8" s="21">
        <f>S8*L28</f>
        <v>1066.02</v>
      </c>
      <c r="U8" s="18" t="s">
        <v>34</v>
      </c>
    </row>
    <row r="9" spans="1:21">
      <c r="A9" s="3" t="s">
        <v>1</v>
      </c>
      <c r="B9" s="4">
        <v>1.25</v>
      </c>
      <c r="C9" s="4">
        <v>25</v>
      </c>
      <c r="D9" s="12"/>
      <c r="E9" s="1"/>
      <c r="K9" s="1">
        <v>15</v>
      </c>
      <c r="L9" s="2">
        <f>K9*3</f>
        <v>45</v>
      </c>
      <c r="M9" t="s">
        <v>36</v>
      </c>
      <c r="O9" s="1">
        <v>15</v>
      </c>
      <c r="P9" s="17" t="s">
        <v>45</v>
      </c>
      <c r="S9" s="19">
        <f>S8/6</f>
        <v>54.333333333333336</v>
      </c>
      <c r="T9" s="21">
        <f>T8/6</f>
        <v>177.67</v>
      </c>
      <c r="U9" s="18" t="s">
        <v>35</v>
      </c>
    </row>
    <row r="10" spans="1:21">
      <c r="A10" s="3" t="s">
        <v>33</v>
      </c>
      <c r="B10" s="11">
        <v>2</v>
      </c>
      <c r="C10" s="3"/>
      <c r="D10" s="13"/>
      <c r="E10" s="3" t="s">
        <v>21</v>
      </c>
      <c r="F10" s="3"/>
      <c r="G10" s="3"/>
      <c r="H10" s="3"/>
      <c r="J10" s="1">
        <v>2</v>
      </c>
      <c r="K10" s="1">
        <f>J10*12</f>
        <v>24</v>
      </c>
      <c r="L10" s="2">
        <f>K10*3</f>
        <v>72</v>
      </c>
      <c r="M10" t="s">
        <v>32</v>
      </c>
      <c r="O10" s="19">
        <f>SUM(O2:O9)</f>
        <v>211</v>
      </c>
      <c r="P10" s="21">
        <f>O10*L28</f>
        <v>689.97</v>
      </c>
      <c r="Q10" s="18" t="s">
        <v>34</v>
      </c>
    </row>
    <row r="11" spans="1:21">
      <c r="A11" s="3" t="s">
        <v>9</v>
      </c>
      <c r="B11" s="11">
        <v>2</v>
      </c>
      <c r="C11" s="3"/>
      <c r="D11" s="13"/>
      <c r="E11" s="3" t="s">
        <v>20</v>
      </c>
      <c r="F11" s="11">
        <v>15</v>
      </c>
      <c r="G11" s="3"/>
      <c r="H11" s="3"/>
      <c r="K11" s="1">
        <v>10</v>
      </c>
      <c r="L11" s="2">
        <f>K11*3</f>
        <v>30</v>
      </c>
      <c r="M11" t="s">
        <v>37</v>
      </c>
      <c r="O11" s="19">
        <f>O10/6</f>
        <v>35.166666666666664</v>
      </c>
      <c r="P11" s="22">
        <f>P10/6</f>
        <v>114.995</v>
      </c>
      <c r="Q11" s="18" t="s">
        <v>35</v>
      </c>
    </row>
    <row r="12" spans="1:21">
      <c r="A12" s="3" t="s">
        <v>8</v>
      </c>
      <c r="B12" s="4">
        <v>132</v>
      </c>
      <c r="C12" s="3"/>
      <c r="D12" s="13"/>
      <c r="E12" s="3" t="s">
        <v>22</v>
      </c>
      <c r="F12" s="11">
        <v>15</v>
      </c>
      <c r="G12" s="3"/>
      <c r="H12" s="3"/>
    </row>
    <row r="13" spans="1:21">
      <c r="A13" s="3" t="s">
        <v>11</v>
      </c>
      <c r="B13" s="4">
        <v>83</v>
      </c>
      <c r="C13" s="3"/>
      <c r="D13" s="13"/>
      <c r="E13" s="3" t="s">
        <v>23</v>
      </c>
      <c r="F13" s="4">
        <v>28</v>
      </c>
      <c r="G13" s="3"/>
      <c r="H13" s="3"/>
      <c r="K13" s="19">
        <f>SUM(K7:K12)</f>
        <v>363</v>
      </c>
      <c r="L13" s="20">
        <f>K13*L28</f>
        <v>1187.01</v>
      </c>
      <c r="M13" s="18" t="s">
        <v>34</v>
      </c>
      <c r="T13" s="17">
        <v>6236.19</v>
      </c>
      <c r="U13">
        <v>4607.76</v>
      </c>
    </row>
    <row r="14" spans="1:21">
      <c r="A14" s="3" t="s">
        <v>12</v>
      </c>
      <c r="B14" s="4">
        <v>28</v>
      </c>
      <c r="C14" s="3"/>
      <c r="D14" s="13"/>
      <c r="E14" s="3" t="s">
        <v>24</v>
      </c>
      <c r="F14" s="4">
        <v>8.4</v>
      </c>
      <c r="G14" s="4">
        <v>45</v>
      </c>
      <c r="H14" s="3" t="s">
        <v>31</v>
      </c>
      <c r="K14" s="19">
        <f>K13/7</f>
        <v>51.857142857142854</v>
      </c>
      <c r="L14" s="20">
        <f>L13/7</f>
        <v>169.57285714285715</v>
      </c>
      <c r="M14" s="18" t="s">
        <v>35</v>
      </c>
      <c r="T14" s="27">
        <v>6759.62</v>
      </c>
      <c r="U14">
        <v>5030.3100000000004</v>
      </c>
    </row>
    <row r="15" spans="1:21">
      <c r="A15" s="3" t="s">
        <v>13</v>
      </c>
      <c r="B15" s="4">
        <v>8.4</v>
      </c>
      <c r="C15" s="3"/>
      <c r="D15" s="13"/>
      <c r="E15" s="3" t="s">
        <v>25</v>
      </c>
      <c r="F15" s="4">
        <v>200</v>
      </c>
      <c r="G15" s="4">
        <f>F15/G6</f>
        <v>7.4074074074074074</v>
      </c>
      <c r="H15" s="3" t="s">
        <v>27</v>
      </c>
      <c r="T15" s="28">
        <f>T13-T14</f>
        <v>-523.43000000000029</v>
      </c>
    </row>
    <row r="16" spans="1:21">
      <c r="A16" s="3" t="s">
        <v>14</v>
      </c>
      <c r="B16" s="4">
        <v>11</v>
      </c>
      <c r="C16" s="3"/>
      <c r="D16" s="13"/>
      <c r="E16" s="3"/>
      <c r="F16" s="11">
        <f>SUM(F11:F15)</f>
        <v>266.39999999999998</v>
      </c>
      <c r="G16" s="5"/>
      <c r="H16" s="14"/>
    </row>
    <row r="17" spans="1:21">
      <c r="A17" s="3" t="s">
        <v>15</v>
      </c>
      <c r="B17" s="4">
        <v>99</v>
      </c>
      <c r="C17" s="4">
        <v>298</v>
      </c>
      <c r="D17" s="12"/>
      <c r="E17" s="3"/>
      <c r="F17" s="9">
        <f>F16*3</f>
        <v>799.19999999999993</v>
      </c>
      <c r="G17" s="3"/>
      <c r="H17" s="3"/>
      <c r="L17" s="18" t="s">
        <v>53</v>
      </c>
      <c r="P17" s="18" t="s">
        <v>51</v>
      </c>
      <c r="T17" s="28">
        <f>T13*8.4%</f>
        <v>523.83996000000002</v>
      </c>
      <c r="U17" s="28">
        <f>U14*8.4%</f>
        <v>422.54604000000006</v>
      </c>
    </row>
    <row r="18" spans="1:21">
      <c r="A18" s="3"/>
      <c r="B18" s="4">
        <f>SUM(B9:B17)</f>
        <v>366.65</v>
      </c>
      <c r="C18" s="4">
        <f>SUM(C17)</f>
        <v>298</v>
      </c>
      <c r="D18" s="13"/>
      <c r="I18" s="3" t="s">
        <v>28</v>
      </c>
      <c r="K18" s="1"/>
      <c r="L18" s="1">
        <f>83*2</f>
        <v>166</v>
      </c>
      <c r="M18" t="s">
        <v>42</v>
      </c>
      <c r="P18" s="1">
        <f>32*2</f>
        <v>64</v>
      </c>
      <c r="Q18" t="s">
        <v>44</v>
      </c>
      <c r="T18" s="28">
        <f>T13-1732</f>
        <v>4504.1899999999996</v>
      </c>
      <c r="U18" s="28"/>
    </row>
    <row r="19" spans="1:21">
      <c r="B19" s="9">
        <f>B18*3</f>
        <v>1099.9499999999998</v>
      </c>
      <c r="C19" s="9">
        <f>C18*3</f>
        <v>894</v>
      </c>
      <c r="F19" s="3" t="s">
        <v>30</v>
      </c>
      <c r="G19" s="4">
        <f>F7+G7+F16+B18</f>
        <v>1335.05</v>
      </c>
      <c r="H19" s="15"/>
      <c r="I19" s="4">
        <v>1420</v>
      </c>
      <c r="K19" s="1">
        <v>20</v>
      </c>
      <c r="L19" s="1">
        <f>K19*6</f>
        <v>120</v>
      </c>
      <c r="M19" t="s">
        <v>40</v>
      </c>
      <c r="O19" s="1">
        <v>20</v>
      </c>
      <c r="P19" s="1">
        <f>O19*7</f>
        <v>140</v>
      </c>
      <c r="Q19" t="s">
        <v>40</v>
      </c>
    </row>
    <row r="20" spans="1:21">
      <c r="F20" s="3"/>
      <c r="G20" s="9">
        <f>G19*3</f>
        <v>4005.1499999999996</v>
      </c>
      <c r="H20" s="16"/>
      <c r="I20" s="5">
        <f>I19*3</f>
        <v>4260</v>
      </c>
      <c r="K20" s="1">
        <v>10</v>
      </c>
      <c r="L20" s="1">
        <f>K20*6</f>
        <v>60</v>
      </c>
      <c r="M20" s="25" t="s">
        <v>41</v>
      </c>
      <c r="O20" s="1">
        <v>12</v>
      </c>
      <c r="P20" s="1">
        <f>O20*7</f>
        <v>84</v>
      </c>
      <c r="Q20" t="s">
        <v>41</v>
      </c>
    </row>
    <row r="21" spans="1:21">
      <c r="I21" s="3"/>
      <c r="L21" s="1">
        <v>24</v>
      </c>
      <c r="M21" t="s">
        <v>32</v>
      </c>
      <c r="P21" s="1">
        <v>26</v>
      </c>
      <c r="Q21" t="s">
        <v>32</v>
      </c>
    </row>
    <row r="22" spans="1:21">
      <c r="F22" s="3" t="s">
        <v>26</v>
      </c>
      <c r="G22" s="4">
        <f>G2+F7+G7+B18+F16</f>
        <v>1988.02</v>
      </c>
      <c r="H22" s="16"/>
      <c r="I22" s="4">
        <v>2060</v>
      </c>
      <c r="L22" s="1">
        <v>10</v>
      </c>
      <c r="M22" t="s">
        <v>37</v>
      </c>
      <c r="P22" s="1">
        <v>10</v>
      </c>
      <c r="Q22" t="s">
        <v>37</v>
      </c>
      <c r="T22" s="29"/>
    </row>
    <row r="23" spans="1:21">
      <c r="F23" s="3"/>
      <c r="G23" s="9">
        <f>G22*3</f>
        <v>5964.0599999999995</v>
      </c>
      <c r="H23" s="15"/>
      <c r="I23" s="9">
        <f>I22*3</f>
        <v>6180</v>
      </c>
      <c r="L23" s="1">
        <v>28</v>
      </c>
      <c r="M23" t="s">
        <v>43</v>
      </c>
      <c r="P23" s="1">
        <v>15</v>
      </c>
      <c r="Q23" t="s">
        <v>46</v>
      </c>
      <c r="T23" s="29"/>
    </row>
    <row r="24" spans="1:21">
      <c r="L24" s="19">
        <f>SUM(L18:L23)</f>
        <v>408</v>
      </c>
      <c r="M24" s="21">
        <f>L24*L28</f>
        <v>1334.16</v>
      </c>
      <c r="N24" s="18" t="s">
        <v>34</v>
      </c>
      <c r="P24" s="19">
        <f>SUM(P18:P23)</f>
        <v>339</v>
      </c>
      <c r="Q24" s="21">
        <f>P24*L28</f>
        <v>1108.53</v>
      </c>
      <c r="R24" s="18" t="s">
        <v>34</v>
      </c>
    </row>
    <row r="25" spans="1:21">
      <c r="L25" s="19">
        <f>L24/6</f>
        <v>68</v>
      </c>
      <c r="M25" s="22">
        <f>M24/6</f>
        <v>222.36</v>
      </c>
      <c r="N25" s="18" t="s">
        <v>35</v>
      </c>
      <c r="P25" s="19">
        <f>P24/6</f>
        <v>56.5</v>
      </c>
      <c r="Q25" s="21">
        <f>Q24/6</f>
        <v>184.755</v>
      </c>
      <c r="R25" s="18" t="s">
        <v>35</v>
      </c>
      <c r="T25" t="s">
        <v>57</v>
      </c>
    </row>
    <row r="27" spans="1:21">
      <c r="R27" t="s">
        <v>58</v>
      </c>
    </row>
    <row r="28" spans="1:21">
      <c r="K28" s="24" t="s">
        <v>59</v>
      </c>
      <c r="L28" s="23">
        <v>3.27</v>
      </c>
      <c r="N28" s="23">
        <f>K13+O10+S8+L24+P24</f>
        <v>1647</v>
      </c>
      <c r="O28" s="26">
        <f>N28*L28</f>
        <v>5385.69</v>
      </c>
      <c r="P28" s="24" t="s">
        <v>54</v>
      </c>
      <c r="R28" s="30"/>
      <c r="S28" s="30"/>
      <c r="T28" s="31"/>
    </row>
    <row r="29" spans="1:21">
      <c r="N29" s="23">
        <f>N28+G2</f>
        <v>2299.9700000000003</v>
      </c>
      <c r="O29" s="26">
        <f>N29*L28</f>
        <v>7520.9019000000008</v>
      </c>
      <c r="P29" s="24" t="s">
        <v>55</v>
      </c>
      <c r="R29" s="30"/>
      <c r="T29" s="31"/>
    </row>
    <row r="30" spans="1:21">
      <c r="T30" s="3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TAKAHASHI</dc:creator>
  <cp:lastModifiedBy>KATIA TAKAHASHI</cp:lastModifiedBy>
  <dcterms:created xsi:type="dcterms:W3CDTF">2015-05-12T23:53:44Z</dcterms:created>
  <dcterms:modified xsi:type="dcterms:W3CDTF">2015-06-07T21:14:22Z</dcterms:modified>
</cp:coreProperties>
</file>